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Sharing userName="Bc. Jakub Svancár"/>
  <workbookPr defaultThemeVersion="124226"/>
  <bookViews>
    <workbookView xWindow="32760" yWindow="32760" windowWidth="28800" windowHeight="11625"/>
  </bookViews>
  <sheets>
    <sheet name="Rekapitulácia stavby" sheetId="1" r:id="rId1"/>
    <sheet name="SO 01 - Futbalové ihrisko" sheetId="2" r:id="rId2"/>
    <sheet name="SO 03 - Spevnená plocha a oporn" sheetId="3" r:id="rId3"/>
    <sheet name="SO 04 - Automatická závlaha" sheetId="4" r:id="rId4"/>
  </sheets>
  <definedNames>
    <definedName name="Items">'SO 01 - Futbalové ihrisko'!#REF!</definedName>
    <definedName name="_xlnm.Print_Area" localSheetId="0">'Rekapitulácia stavby'!$D$4:$AO$72,'Rekapitulácia stavby'!$C$78:$AQ$94</definedName>
    <definedName name="_xlnm.Print_Titles" localSheetId="0">'Rekapitulácia stavby'!88:88</definedName>
    <definedName name="_xlnm._FilterDatabase" localSheetId="1" hidden="1">'SO 01 - Futbalové ihrisko'!$C$87:$K$88</definedName>
    <definedName name="_xlnm.Print_Area" localSheetId="1">'SO 01 - Futbalové ihrisko'!$C$75:$K$281</definedName>
    <definedName name="_xlnm.Print_Titles" localSheetId="1">'SO 01 - Futbalové ihrisko'!$87:$87</definedName>
    <definedName name="_xlnm._FilterDatabase" localSheetId="2" hidden="1">'SO 03 - Spevnená plocha a oporn'!$C$87:$K$88</definedName>
    <definedName name="_xlnm.Print_Area" localSheetId="2">'SO 03 - Spevnená plocha a oporn'!$C$75:$K$186</definedName>
    <definedName name="_xlnm.Print_Titles" localSheetId="2">'SO 03 - Spevnená plocha a oporn'!$87:$87</definedName>
    <definedName name="Items" localSheetId="2">'SO 03 - Spevnená plocha a oporn'!#REF!</definedName>
    <definedName name="_xlnm._FilterDatabase" localSheetId="3" hidden="1">'SO 04 - Automatická závlaha'!$C$87:$K$88</definedName>
    <definedName name="_xlnm.Print_Area" localSheetId="3">'SO 04 - Automatická závlaha'!$C$75:$K$176</definedName>
    <definedName name="_xlnm.Print_Titles" localSheetId="3">'SO 04 - Automatická závlaha'!$87:$87</definedName>
    <definedName name="Items" localSheetId="3">'SO 04 - Automatická závlaha'!#REF!</definedName>
  </definedNames>
  <calcPr/>
</workbook>
</file>

<file path=xl/calcChain.xml><?xml version="1.0" encoding="utf-8"?>
<calcChain xmlns="http://schemas.openxmlformats.org/spreadsheetml/2006/main">
  <c i="4" l="1" r="BI176"/>
  <c r="BH176"/>
  <c r="BG176"/>
  <c r="BF176"/>
  <c r="T176"/>
  <c r="R176"/>
  <c r="P176"/>
  <c r="J176"/>
  <c r="BE176"/>
  <c r="BI175"/>
  <c r="BH175"/>
  <c r="BG175"/>
  <c r="BF175"/>
  <c r="T175"/>
  <c r="R175"/>
  <c r="P175"/>
  <c r="J175"/>
  <c r="BE175"/>
  <c r="BI174"/>
  <c r="BH174"/>
  <c r="BG174"/>
  <c r="BF174"/>
  <c r="T174"/>
  <c r="R174"/>
  <c r="P174"/>
  <c r="J174"/>
  <c r="BE174"/>
  <c r="T173"/>
  <c r="R173"/>
  <c r="P173"/>
  <c r="J173"/>
  <c r="BI172"/>
  <c r="BH172"/>
  <c r="BG172"/>
  <c r="BF172"/>
  <c r="T172"/>
  <c r="R172"/>
  <c r="P172"/>
  <c r="J172"/>
  <c r="BE172"/>
  <c r="BI171"/>
  <c r="BH171"/>
  <c r="BG171"/>
  <c r="BF171"/>
  <c r="T171"/>
  <c r="R171"/>
  <c r="P171"/>
  <c r="J171"/>
  <c r="BE171"/>
  <c r="BI170"/>
  <c r="BH170"/>
  <c r="BG170"/>
  <c r="BF170"/>
  <c r="T170"/>
  <c r="R170"/>
  <c r="P170"/>
  <c r="J170"/>
  <c r="BE170"/>
  <c r="BI169"/>
  <c r="BH169"/>
  <c r="BG169"/>
  <c r="BF169"/>
  <c r="T169"/>
  <c r="R169"/>
  <c r="P169"/>
  <c r="J169"/>
  <c r="BE169"/>
  <c r="BI168"/>
  <c r="BH168"/>
  <c r="BG168"/>
  <c r="BF168"/>
  <c r="T168"/>
  <c r="R168"/>
  <c r="P168"/>
  <c r="J168"/>
  <c r="BE168"/>
  <c r="T167"/>
  <c r="R167"/>
  <c r="P167"/>
  <c r="J167"/>
  <c r="T166"/>
  <c r="R166"/>
  <c r="P166"/>
  <c r="J166"/>
  <c r="BI165"/>
  <c r="BH165"/>
  <c r="BG165"/>
  <c r="BF165"/>
  <c r="T165"/>
  <c r="R165"/>
  <c r="P165"/>
  <c r="J165"/>
  <c r="BE165"/>
  <c r="BI164"/>
  <c r="BH164"/>
  <c r="BG164"/>
  <c r="BF164"/>
  <c r="T164"/>
  <c r="R164"/>
  <c r="P164"/>
  <c r="J164"/>
  <c r="BE164"/>
  <c r="BI163"/>
  <c r="BH163"/>
  <c r="BG163"/>
  <c r="BF163"/>
  <c r="T163"/>
  <c r="R163"/>
  <c r="P163"/>
  <c r="J163"/>
  <c r="BE163"/>
  <c r="BI162"/>
  <c r="BH162"/>
  <c r="BG162"/>
  <c r="BF162"/>
  <c r="T162"/>
  <c r="R162"/>
  <c r="P162"/>
  <c r="J162"/>
  <c r="BE162"/>
  <c r="BI161"/>
  <c r="BH161"/>
  <c r="BG161"/>
  <c r="BF161"/>
  <c r="T161"/>
  <c r="R161"/>
  <c r="P161"/>
  <c r="J161"/>
  <c r="BE161"/>
  <c r="BI160"/>
  <c r="BH160"/>
  <c r="BG160"/>
  <c r="BF160"/>
  <c r="T160"/>
  <c r="R160"/>
  <c r="P160"/>
  <c r="J160"/>
  <c r="BE160"/>
  <c r="BI159"/>
  <c r="BH159"/>
  <c r="BG159"/>
  <c r="BF159"/>
  <c r="T159"/>
  <c r="R159"/>
  <c r="P159"/>
  <c r="J159"/>
  <c r="BE159"/>
  <c r="T158"/>
  <c r="R158"/>
  <c r="P158"/>
  <c r="J158"/>
  <c r="BI156"/>
  <c r="BH156"/>
  <c r="BG156"/>
  <c r="BF156"/>
  <c r="T156"/>
  <c r="R156"/>
  <c r="P156"/>
  <c r="J156"/>
  <c r="BE156"/>
  <c r="BI155"/>
  <c r="BH155"/>
  <c r="BG155"/>
  <c r="BF155"/>
  <c r="T155"/>
  <c r="R155"/>
  <c r="P155"/>
  <c r="J155"/>
  <c r="BE155"/>
  <c r="BI154"/>
  <c r="BH154"/>
  <c r="BG154"/>
  <c r="BF154"/>
  <c r="T154"/>
  <c r="R154"/>
  <c r="P154"/>
  <c r="J154"/>
  <c r="BE154"/>
  <c r="BI153"/>
  <c r="BH153"/>
  <c r="BG153"/>
  <c r="BF153"/>
  <c r="T153"/>
  <c r="R153"/>
  <c r="P153"/>
  <c r="J153"/>
  <c r="BE153"/>
  <c r="BI152"/>
  <c r="BH152"/>
  <c r="BG152"/>
  <c r="BF152"/>
  <c r="T152"/>
  <c r="R152"/>
  <c r="P152"/>
  <c r="J152"/>
  <c r="BE152"/>
  <c r="BI151"/>
  <c r="BH151"/>
  <c r="BG151"/>
  <c r="BF151"/>
  <c r="T151"/>
  <c r="R151"/>
  <c r="P151"/>
  <c r="J151"/>
  <c r="BE151"/>
  <c r="T150"/>
  <c r="R150"/>
  <c r="P150"/>
  <c r="J150"/>
  <c r="T149"/>
  <c r="R149"/>
  <c r="P149"/>
  <c r="J149"/>
  <c r="BI148"/>
  <c r="BH148"/>
  <c r="BG148"/>
  <c r="BF148"/>
  <c r="T148"/>
  <c r="R148"/>
  <c r="P148"/>
  <c r="J148"/>
  <c r="BE148"/>
  <c r="BI147"/>
  <c r="BH147"/>
  <c r="BG147"/>
  <c r="BF147"/>
  <c r="T147"/>
  <c r="R147"/>
  <c r="P147"/>
  <c r="J147"/>
  <c r="BE147"/>
  <c r="BI146"/>
  <c r="BH146"/>
  <c r="BG146"/>
  <c r="BF146"/>
  <c r="T146"/>
  <c r="R146"/>
  <c r="P146"/>
  <c r="J146"/>
  <c r="BE146"/>
  <c r="BI145"/>
  <c r="BH145"/>
  <c r="BG145"/>
  <c r="BF145"/>
  <c r="T145"/>
  <c r="R145"/>
  <c r="P145"/>
  <c r="J145"/>
  <c r="BE145"/>
  <c r="T144"/>
  <c r="R144"/>
  <c r="P144"/>
  <c r="J144"/>
  <c r="BI143"/>
  <c r="BH143"/>
  <c r="BG143"/>
  <c r="BF143"/>
  <c r="T143"/>
  <c r="R143"/>
  <c r="P143"/>
  <c r="J143"/>
  <c r="BE143"/>
  <c r="BI142"/>
  <c r="BH142"/>
  <c r="BG142"/>
  <c r="BF142"/>
  <c r="T142"/>
  <c r="R142"/>
  <c r="P142"/>
  <c r="J142"/>
  <c r="BE142"/>
  <c r="BI141"/>
  <c r="BH141"/>
  <c r="BG141"/>
  <c r="BF141"/>
  <c r="T141"/>
  <c r="R141"/>
  <c r="P141"/>
  <c r="J141"/>
  <c r="BE141"/>
  <c r="BI140"/>
  <c r="BH140"/>
  <c r="BG140"/>
  <c r="BF140"/>
  <c r="T140"/>
  <c r="R140"/>
  <c r="P140"/>
  <c r="J140"/>
  <c r="BE140"/>
  <c r="BI139"/>
  <c r="BH139"/>
  <c r="BG139"/>
  <c r="BF139"/>
  <c r="T139"/>
  <c r="R139"/>
  <c r="P139"/>
  <c r="J139"/>
  <c r="BE139"/>
  <c r="BI138"/>
  <c r="BH138"/>
  <c r="BG138"/>
  <c r="BF138"/>
  <c r="T138"/>
  <c r="R138"/>
  <c r="P138"/>
  <c r="J138"/>
  <c r="BE138"/>
  <c r="BI137"/>
  <c r="BH137"/>
  <c r="BG137"/>
  <c r="BF137"/>
  <c r="T137"/>
  <c r="R137"/>
  <c r="P137"/>
  <c r="J137"/>
  <c r="BE137"/>
  <c r="BI136"/>
  <c r="BH136"/>
  <c r="BG136"/>
  <c r="BF136"/>
  <c r="T136"/>
  <c r="R136"/>
  <c r="P136"/>
  <c r="J136"/>
  <c r="BE136"/>
  <c r="BI135"/>
  <c r="BH135"/>
  <c r="BG135"/>
  <c r="BF135"/>
  <c r="T135"/>
  <c r="R135"/>
  <c r="P135"/>
  <c r="J135"/>
  <c r="BE135"/>
  <c r="BI134"/>
  <c r="BH134"/>
  <c r="BG134"/>
  <c r="BF134"/>
  <c r="T134"/>
  <c r="R134"/>
  <c r="P134"/>
  <c r="J134"/>
  <c r="BE134"/>
  <c r="BI133"/>
  <c r="BH133"/>
  <c r="BG133"/>
  <c r="BF133"/>
  <c r="T133"/>
  <c r="R133"/>
  <c r="P133"/>
  <c r="J133"/>
  <c r="BE133"/>
  <c r="BI132"/>
  <c r="BH132"/>
  <c r="BG132"/>
  <c r="BF132"/>
  <c r="T132"/>
  <c r="R132"/>
  <c r="P132"/>
  <c r="J132"/>
  <c r="BE132"/>
  <c r="BI131"/>
  <c r="BH131"/>
  <c r="BG131"/>
  <c r="BF131"/>
  <c r="T131"/>
  <c r="R131"/>
  <c r="P131"/>
  <c r="J131"/>
  <c r="BE131"/>
  <c r="BI130"/>
  <c r="BH130"/>
  <c r="BG130"/>
  <c r="BF130"/>
  <c r="T130"/>
  <c r="R130"/>
  <c r="P130"/>
  <c r="J130"/>
  <c r="BE130"/>
  <c r="BI129"/>
  <c r="BH129"/>
  <c r="BG129"/>
  <c r="BF129"/>
  <c r="T129"/>
  <c r="R129"/>
  <c r="P129"/>
  <c r="J129"/>
  <c r="BE129"/>
  <c r="BI128"/>
  <c r="BH128"/>
  <c r="BG128"/>
  <c r="BF128"/>
  <c r="T128"/>
  <c r="R128"/>
  <c r="P128"/>
  <c r="J128"/>
  <c r="BE128"/>
  <c r="BI127"/>
  <c r="BH127"/>
  <c r="BG127"/>
  <c r="BF127"/>
  <c r="T127"/>
  <c r="R127"/>
  <c r="P127"/>
  <c r="J127"/>
  <c r="BE127"/>
  <c r="T126"/>
  <c r="R126"/>
  <c r="P126"/>
  <c r="J126"/>
  <c r="BI125"/>
  <c r="BH125"/>
  <c r="BG125"/>
  <c r="BF125"/>
  <c r="T125"/>
  <c r="R125"/>
  <c r="P125"/>
  <c r="J125"/>
  <c r="BE125"/>
  <c r="BI124"/>
  <c r="BH124"/>
  <c r="BG124"/>
  <c r="BF124"/>
  <c r="T124"/>
  <c r="R124"/>
  <c r="P124"/>
  <c r="J124"/>
  <c r="BE124"/>
  <c r="BI123"/>
  <c r="BH123"/>
  <c r="BG123"/>
  <c r="BF123"/>
  <c r="T123"/>
  <c r="R123"/>
  <c r="P123"/>
  <c r="J123"/>
  <c r="BE123"/>
  <c r="BI122"/>
  <c r="BH122"/>
  <c r="BG122"/>
  <c r="BF122"/>
  <c r="T122"/>
  <c r="R122"/>
  <c r="P122"/>
  <c r="J122"/>
  <c r="BE122"/>
  <c r="BI121"/>
  <c r="BH121"/>
  <c r="BG121"/>
  <c r="BF121"/>
  <c r="T121"/>
  <c r="R121"/>
  <c r="P121"/>
  <c r="J121"/>
  <c r="BE121"/>
  <c r="BI120"/>
  <c r="BH120"/>
  <c r="BG120"/>
  <c r="BF120"/>
  <c r="T120"/>
  <c r="R120"/>
  <c r="P120"/>
  <c r="J120"/>
  <c r="BE120"/>
  <c r="BI119"/>
  <c r="BH119"/>
  <c r="BG119"/>
  <c r="BF119"/>
  <c r="T119"/>
  <c r="R119"/>
  <c r="P119"/>
  <c r="J119"/>
  <c r="BE119"/>
  <c r="BI118"/>
  <c r="BH118"/>
  <c r="BG118"/>
  <c r="BF118"/>
  <c r="T118"/>
  <c r="R118"/>
  <c r="P118"/>
  <c r="J118"/>
  <c r="BE118"/>
  <c r="BI117"/>
  <c r="BH117"/>
  <c r="BG117"/>
  <c r="BF117"/>
  <c r="T117"/>
  <c r="R117"/>
  <c r="P117"/>
  <c r="J117"/>
  <c r="BE117"/>
  <c r="BI116"/>
  <c r="BH116"/>
  <c r="BG116"/>
  <c r="BF116"/>
  <c r="T116"/>
  <c r="R116"/>
  <c r="P116"/>
  <c r="J116"/>
  <c r="BE116"/>
  <c r="BI112"/>
  <c r="BH112"/>
  <c r="BG112"/>
  <c r="BF112"/>
  <c r="T112"/>
  <c r="R112"/>
  <c r="P112"/>
  <c r="J112"/>
  <c r="BE112"/>
  <c r="T111"/>
  <c r="R111"/>
  <c r="P111"/>
  <c r="J111"/>
  <c r="BI108"/>
  <c r="BH108"/>
  <c r="BG108"/>
  <c r="BF108"/>
  <c r="T108"/>
  <c r="R108"/>
  <c r="P108"/>
  <c r="J108"/>
  <c r="BE108"/>
  <c r="BI105"/>
  <c r="BH105"/>
  <c r="BG105"/>
  <c r="BF105"/>
  <c r="T105"/>
  <c r="R105"/>
  <c r="P105"/>
  <c r="J105"/>
  <c r="BE105"/>
  <c r="BI104"/>
  <c r="BH104"/>
  <c r="BG104"/>
  <c r="BF104"/>
  <c r="T104"/>
  <c r="R104"/>
  <c r="P104"/>
  <c r="J104"/>
  <c r="BE104"/>
  <c r="BI103"/>
  <c r="BH103"/>
  <c r="BG103"/>
  <c r="BF103"/>
  <c r="T103"/>
  <c r="R103"/>
  <c r="P103"/>
  <c r="J103"/>
  <c r="BE103"/>
  <c r="BI100"/>
  <c r="BH100"/>
  <c r="BG100"/>
  <c r="BF100"/>
  <c r="T100"/>
  <c r="R100"/>
  <c r="P100"/>
  <c r="J100"/>
  <c r="BE100"/>
  <c r="BI99"/>
  <c r="BH99"/>
  <c r="BG99"/>
  <c r="BF99"/>
  <c r="T99"/>
  <c r="R99"/>
  <c r="P99"/>
  <c r="J99"/>
  <c r="BE99"/>
  <c r="BI95"/>
  <c r="BH95"/>
  <c r="BG95"/>
  <c r="BF95"/>
  <c r="T95"/>
  <c r="R95"/>
  <c r="P95"/>
  <c r="J95"/>
  <c r="BE95"/>
  <c r="BI94"/>
  <c r="BH94"/>
  <c r="BG94"/>
  <c r="BF94"/>
  <c r="T94"/>
  <c r="R94"/>
  <c r="P94"/>
  <c r="J94"/>
  <c r="BE94"/>
  <c r="BI91"/>
  <c r="BH91"/>
  <c r="BG91"/>
  <c r="BF91"/>
  <c r="T91"/>
  <c r="R91"/>
  <c r="P91"/>
  <c r="J91"/>
  <c r="BE91"/>
  <c r="T90"/>
  <c r="R90"/>
  <c r="P90"/>
  <c r="J90"/>
  <c r="T89"/>
  <c r="R89"/>
  <c r="P89"/>
  <c r="J89"/>
  <c r="T88"/>
  <c r="R88"/>
  <c r="P88"/>
  <c r="J88"/>
  <c r="J85"/>
  <c r="I85"/>
  <c r="C85"/>
  <c r="J84"/>
  <c r="I84"/>
  <c r="F84"/>
  <c r="C84"/>
  <c r="I82"/>
  <c r="F82"/>
  <c r="C82"/>
  <c r="E80"/>
  <c r="C79"/>
  <c r="E78"/>
  <c r="C77"/>
  <c r="J69"/>
  <c r="G69"/>
  <c r="F69"/>
  <c r="D69"/>
  <c r="G58"/>
  <c r="D58"/>
  <c r="J54"/>
  <c r="G54"/>
  <c r="G43"/>
  <c r="D43"/>
  <c r="J30"/>
  <c r="AA27"/>
  <c r="I24"/>
  <c r="I23"/>
  <c r="I21"/>
  <c r="I20"/>
  <c r="J18"/>
  <c r="I18"/>
  <c r="E18"/>
  <c r="F85"/>
  <c r="J17"/>
  <c r="I17"/>
  <c r="J12"/>
  <c r="J82"/>
  <c r="AA9"/>
  <c r="AA80"/>
  <c r="AA7"/>
  <c r="AA78"/>
  <c i="3" r="BI186"/>
  <c r="BH186"/>
  <c r="BG186"/>
  <c r="BF186"/>
  <c r="T186"/>
  <c r="R186"/>
  <c r="P186"/>
  <c r="J186"/>
  <c r="BE186"/>
  <c r="BI185"/>
  <c r="BH185"/>
  <c r="BG185"/>
  <c r="BF185"/>
  <c r="T185"/>
  <c r="R185"/>
  <c r="P185"/>
  <c r="J185"/>
  <c r="BE185"/>
  <c r="T184"/>
  <c r="R184"/>
  <c r="P184"/>
  <c r="J184"/>
  <c r="BI183"/>
  <c r="BH183"/>
  <c r="BG183"/>
  <c r="BF183"/>
  <c r="T183"/>
  <c r="R183"/>
  <c r="P183"/>
  <c r="J183"/>
  <c r="BE183"/>
  <c r="BI180"/>
  <c r="BH180"/>
  <c r="BG180"/>
  <c r="BF180"/>
  <c r="T180"/>
  <c r="R180"/>
  <c r="P180"/>
  <c r="J180"/>
  <c r="BE180"/>
  <c r="BI176"/>
  <c r="BH176"/>
  <c r="BG176"/>
  <c r="BF176"/>
  <c r="T176"/>
  <c r="R176"/>
  <c r="P176"/>
  <c r="J176"/>
  <c r="BE176"/>
  <c r="BI172"/>
  <c r="BH172"/>
  <c r="BG172"/>
  <c r="BF172"/>
  <c r="T172"/>
  <c r="R172"/>
  <c r="P172"/>
  <c r="J172"/>
  <c r="BE172"/>
  <c r="BI171"/>
  <c r="BH171"/>
  <c r="BG171"/>
  <c r="BF171"/>
  <c r="T171"/>
  <c r="R171"/>
  <c r="P171"/>
  <c r="J171"/>
  <c r="BE171"/>
  <c r="T170"/>
  <c r="R170"/>
  <c r="P170"/>
  <c r="J170"/>
  <c r="T169"/>
  <c r="R169"/>
  <c r="P169"/>
  <c r="J169"/>
  <c r="BI168"/>
  <c r="BH168"/>
  <c r="BG168"/>
  <c r="BF168"/>
  <c r="T168"/>
  <c r="R168"/>
  <c r="P168"/>
  <c r="J168"/>
  <c r="BE168"/>
  <c r="T167"/>
  <c r="R167"/>
  <c r="P167"/>
  <c r="J167"/>
  <c r="BI166"/>
  <c r="BH166"/>
  <c r="BG166"/>
  <c r="BF166"/>
  <c r="T166"/>
  <c r="R166"/>
  <c r="P166"/>
  <c r="J166"/>
  <c r="BE166"/>
  <c r="BI165"/>
  <c r="BH165"/>
  <c r="BG165"/>
  <c r="BF165"/>
  <c r="T165"/>
  <c r="R165"/>
  <c r="P165"/>
  <c r="J165"/>
  <c r="BE165"/>
  <c r="BI162"/>
  <c r="BH162"/>
  <c r="BG162"/>
  <c r="BF162"/>
  <c r="T162"/>
  <c r="R162"/>
  <c r="P162"/>
  <c r="J162"/>
  <c r="BE162"/>
  <c r="BI159"/>
  <c r="BH159"/>
  <c r="BG159"/>
  <c r="BF159"/>
  <c r="T159"/>
  <c r="R159"/>
  <c r="P159"/>
  <c r="J159"/>
  <c r="BE159"/>
  <c r="BI158"/>
  <c r="BH158"/>
  <c r="BG158"/>
  <c r="BF158"/>
  <c r="T158"/>
  <c r="R158"/>
  <c r="P158"/>
  <c r="J158"/>
  <c r="BE158"/>
  <c r="BI157"/>
  <c r="BH157"/>
  <c r="BG157"/>
  <c r="BF157"/>
  <c r="T157"/>
  <c r="R157"/>
  <c r="P157"/>
  <c r="J157"/>
  <c r="BE157"/>
  <c r="BI156"/>
  <c r="BH156"/>
  <c r="BG156"/>
  <c r="BF156"/>
  <c r="T156"/>
  <c r="R156"/>
  <c r="P156"/>
  <c r="J156"/>
  <c r="BE156"/>
  <c r="T155"/>
  <c r="R155"/>
  <c r="P155"/>
  <c r="J155"/>
  <c r="BI153"/>
  <c r="BH153"/>
  <c r="BG153"/>
  <c r="BF153"/>
  <c r="T153"/>
  <c r="R153"/>
  <c r="P153"/>
  <c r="J153"/>
  <c r="BE153"/>
  <c r="T152"/>
  <c r="R152"/>
  <c r="P152"/>
  <c r="J152"/>
  <c r="BI149"/>
  <c r="BH149"/>
  <c r="BG149"/>
  <c r="BF149"/>
  <c r="T149"/>
  <c r="R149"/>
  <c r="P149"/>
  <c r="J149"/>
  <c r="BE149"/>
  <c r="BI146"/>
  <c r="BH146"/>
  <c r="BG146"/>
  <c r="BF146"/>
  <c r="T146"/>
  <c r="R146"/>
  <c r="P146"/>
  <c r="J146"/>
  <c r="BE146"/>
  <c r="BI143"/>
  <c r="BH143"/>
  <c r="BG143"/>
  <c r="BF143"/>
  <c r="T143"/>
  <c r="R143"/>
  <c r="P143"/>
  <c r="J143"/>
  <c r="BE143"/>
  <c r="BI142"/>
  <c r="BH142"/>
  <c r="BG142"/>
  <c r="BF142"/>
  <c r="T142"/>
  <c r="R142"/>
  <c r="P142"/>
  <c r="J142"/>
  <c r="BE142"/>
  <c r="T141"/>
  <c r="R141"/>
  <c r="P141"/>
  <c r="J141"/>
  <c r="BI138"/>
  <c r="BH138"/>
  <c r="BG138"/>
  <c r="BF138"/>
  <c r="T138"/>
  <c r="R138"/>
  <c r="P138"/>
  <c r="J138"/>
  <c r="BE138"/>
  <c r="BI137"/>
  <c r="BH137"/>
  <c r="BG137"/>
  <c r="BF137"/>
  <c r="T137"/>
  <c r="R137"/>
  <c r="P137"/>
  <c r="J137"/>
  <c r="BE137"/>
  <c r="BI136"/>
  <c r="BH136"/>
  <c r="BG136"/>
  <c r="BF136"/>
  <c r="T136"/>
  <c r="R136"/>
  <c r="P136"/>
  <c r="J136"/>
  <c r="BE136"/>
  <c r="BI135"/>
  <c r="BH135"/>
  <c r="BG135"/>
  <c r="BF135"/>
  <c r="T135"/>
  <c r="R135"/>
  <c r="P135"/>
  <c r="J135"/>
  <c r="BE135"/>
  <c r="BI134"/>
  <c r="BH134"/>
  <c r="BG134"/>
  <c r="BF134"/>
  <c r="T134"/>
  <c r="R134"/>
  <c r="P134"/>
  <c r="J134"/>
  <c r="BE134"/>
  <c r="T133"/>
  <c r="R133"/>
  <c r="P133"/>
  <c r="J133"/>
  <c r="BI132"/>
  <c r="BH132"/>
  <c r="BG132"/>
  <c r="BF132"/>
  <c r="T132"/>
  <c r="R132"/>
  <c r="P132"/>
  <c r="J132"/>
  <c r="BE132"/>
  <c r="BI131"/>
  <c r="BH131"/>
  <c r="BG131"/>
  <c r="BF131"/>
  <c r="T131"/>
  <c r="R131"/>
  <c r="P131"/>
  <c r="J131"/>
  <c r="BE131"/>
  <c r="BI130"/>
  <c r="BH130"/>
  <c r="BG130"/>
  <c r="BF130"/>
  <c r="T130"/>
  <c r="R130"/>
  <c r="P130"/>
  <c r="J130"/>
  <c r="BE130"/>
  <c r="BI127"/>
  <c r="BH127"/>
  <c r="BG127"/>
  <c r="BF127"/>
  <c r="T127"/>
  <c r="R127"/>
  <c r="P127"/>
  <c r="J127"/>
  <c r="BE127"/>
  <c r="BI124"/>
  <c r="BH124"/>
  <c r="BG124"/>
  <c r="BF124"/>
  <c r="T124"/>
  <c r="R124"/>
  <c r="P124"/>
  <c r="J124"/>
  <c r="BE124"/>
  <c r="BI120"/>
  <c r="BH120"/>
  <c r="BG120"/>
  <c r="BF120"/>
  <c r="T120"/>
  <c r="R120"/>
  <c r="P120"/>
  <c r="J120"/>
  <c r="BE120"/>
  <c r="T119"/>
  <c r="R119"/>
  <c r="P119"/>
  <c r="J119"/>
  <c r="BI116"/>
  <c r="BH116"/>
  <c r="BG116"/>
  <c r="BF116"/>
  <c r="T116"/>
  <c r="R116"/>
  <c r="P116"/>
  <c r="J116"/>
  <c r="BE116"/>
  <c r="BI115"/>
  <c r="BH115"/>
  <c r="BG115"/>
  <c r="BF115"/>
  <c r="T115"/>
  <c r="R115"/>
  <c r="P115"/>
  <c r="J115"/>
  <c r="BE115"/>
  <c r="BI111"/>
  <c r="BH111"/>
  <c r="BG111"/>
  <c r="BF111"/>
  <c r="T111"/>
  <c r="R111"/>
  <c r="P111"/>
  <c r="J111"/>
  <c r="BE111"/>
  <c r="T110"/>
  <c r="R110"/>
  <c r="P110"/>
  <c r="J110"/>
  <c r="BI109"/>
  <c r="BH109"/>
  <c r="BG109"/>
  <c r="BF109"/>
  <c r="T109"/>
  <c r="R109"/>
  <c r="P109"/>
  <c r="J109"/>
  <c r="BE109"/>
  <c r="BI105"/>
  <c r="BH105"/>
  <c r="BG105"/>
  <c r="BF105"/>
  <c r="T105"/>
  <c r="R105"/>
  <c r="P105"/>
  <c r="J105"/>
  <c r="BE105"/>
  <c r="BI104"/>
  <c r="BH104"/>
  <c r="BG104"/>
  <c r="BF104"/>
  <c r="T104"/>
  <c r="R104"/>
  <c r="P104"/>
  <c r="J104"/>
  <c r="BE104"/>
  <c r="BI103"/>
  <c r="BH103"/>
  <c r="BG103"/>
  <c r="BF103"/>
  <c r="T103"/>
  <c r="R103"/>
  <c r="P103"/>
  <c r="J103"/>
  <c r="BE103"/>
  <c r="BI100"/>
  <c r="BH100"/>
  <c r="BG100"/>
  <c r="BF100"/>
  <c r="T100"/>
  <c r="R100"/>
  <c r="P100"/>
  <c r="J100"/>
  <c r="BE100"/>
  <c r="BI99"/>
  <c r="BH99"/>
  <c r="BG99"/>
  <c r="BF99"/>
  <c r="T99"/>
  <c r="R99"/>
  <c r="P99"/>
  <c r="J99"/>
  <c r="BE99"/>
  <c r="BI95"/>
  <c r="BH95"/>
  <c r="BG95"/>
  <c r="BF95"/>
  <c r="T95"/>
  <c r="R95"/>
  <c r="P95"/>
  <c r="J95"/>
  <c r="BE95"/>
  <c r="BI92"/>
  <c r="BH92"/>
  <c r="BG92"/>
  <c r="BF92"/>
  <c r="T92"/>
  <c r="R92"/>
  <c r="P92"/>
  <c r="J92"/>
  <c r="BE92"/>
  <c r="BI91"/>
  <c r="BH91"/>
  <c r="BG91"/>
  <c r="BF91"/>
  <c r="T91"/>
  <c r="R91"/>
  <c r="P91"/>
  <c r="J91"/>
  <c r="BE91"/>
  <c r="T90"/>
  <c r="R90"/>
  <c r="P90"/>
  <c r="J90"/>
  <c r="T89"/>
  <c r="R89"/>
  <c r="P89"/>
  <c r="J89"/>
  <c r="T88"/>
  <c r="R88"/>
  <c r="P88"/>
  <c r="J88"/>
  <c r="J85"/>
  <c r="I85"/>
  <c r="C85"/>
  <c r="J84"/>
  <c r="I84"/>
  <c r="F84"/>
  <c r="C84"/>
  <c r="I82"/>
  <c r="F82"/>
  <c r="C82"/>
  <c r="E80"/>
  <c r="C79"/>
  <c r="E78"/>
  <c r="C77"/>
  <c r="J69"/>
  <c r="G69"/>
  <c r="F69"/>
  <c r="D69"/>
  <c r="G58"/>
  <c r="D58"/>
  <c r="J54"/>
  <c r="G54"/>
  <c r="G43"/>
  <c r="D43"/>
  <c r="J30"/>
  <c r="AA27"/>
  <c r="I24"/>
  <c r="I23"/>
  <c r="I21"/>
  <c r="I20"/>
  <c r="J18"/>
  <c r="I18"/>
  <c r="E18"/>
  <c r="F85"/>
  <c r="J17"/>
  <c r="I17"/>
  <c r="J12"/>
  <c r="J82"/>
  <c r="AA9"/>
  <c r="AA80"/>
  <c r="AA7"/>
  <c r="AA78"/>
  <c i="2" r="BI280"/>
  <c r="BH280"/>
  <c r="BG280"/>
  <c r="BF280"/>
  <c r="T280"/>
  <c r="R280"/>
  <c r="P280"/>
  <c r="J280"/>
  <c r="BE280"/>
  <c r="BI278"/>
  <c r="BH278"/>
  <c r="BG278"/>
  <c r="BF278"/>
  <c r="T278"/>
  <c r="R278"/>
  <c r="P278"/>
  <c r="J278"/>
  <c r="BE278"/>
  <c r="BI277"/>
  <c r="BH277"/>
  <c r="BG277"/>
  <c r="BF277"/>
  <c r="T277"/>
  <c r="R277"/>
  <c r="P277"/>
  <c r="J277"/>
  <c r="BE277"/>
  <c r="BI276"/>
  <c r="BH276"/>
  <c r="BG276"/>
  <c r="BF276"/>
  <c r="T276"/>
  <c r="R276"/>
  <c r="P276"/>
  <c r="J276"/>
  <c r="BE276"/>
  <c r="BI275"/>
  <c r="BH275"/>
  <c r="BG275"/>
  <c r="BF275"/>
  <c r="T275"/>
  <c r="R275"/>
  <c r="P275"/>
  <c r="J275"/>
  <c r="BE275"/>
  <c r="BI274"/>
  <c r="BH274"/>
  <c r="BG274"/>
  <c r="BF274"/>
  <c r="T274"/>
  <c r="R274"/>
  <c r="P274"/>
  <c r="J274"/>
  <c r="BE274"/>
  <c r="BI273"/>
  <c r="BH273"/>
  <c r="BG273"/>
  <c r="BF273"/>
  <c r="T273"/>
  <c r="R273"/>
  <c r="P273"/>
  <c r="J273"/>
  <c r="BE273"/>
  <c r="BI272"/>
  <c r="BH272"/>
  <c r="BG272"/>
  <c r="BF272"/>
  <c r="T272"/>
  <c r="R272"/>
  <c r="P272"/>
  <c r="J272"/>
  <c r="BE272"/>
  <c r="BI271"/>
  <c r="BH271"/>
  <c r="BG271"/>
  <c r="BF271"/>
  <c r="T271"/>
  <c r="R271"/>
  <c r="P271"/>
  <c r="J271"/>
  <c r="BE271"/>
  <c r="BI270"/>
  <c r="BH270"/>
  <c r="BG270"/>
  <c r="BF270"/>
  <c r="T270"/>
  <c r="R270"/>
  <c r="P270"/>
  <c r="J270"/>
  <c r="BE270"/>
  <c r="T269"/>
  <c r="R269"/>
  <c r="P269"/>
  <c r="J269"/>
  <c r="BI268"/>
  <c r="BH268"/>
  <c r="BG268"/>
  <c r="BF268"/>
  <c r="T268"/>
  <c r="R268"/>
  <c r="P268"/>
  <c r="J268"/>
  <c r="BE268"/>
  <c r="BI266"/>
  <c r="BH266"/>
  <c r="BG266"/>
  <c r="BF266"/>
  <c r="T266"/>
  <c r="R266"/>
  <c r="P266"/>
  <c r="J266"/>
  <c r="BE266"/>
  <c r="BI265"/>
  <c r="BH265"/>
  <c r="BG265"/>
  <c r="BF265"/>
  <c r="T265"/>
  <c r="R265"/>
  <c r="P265"/>
  <c r="J265"/>
  <c r="BE265"/>
  <c r="BI264"/>
  <c r="BH264"/>
  <c r="BG264"/>
  <c r="BF264"/>
  <c r="T264"/>
  <c r="R264"/>
  <c r="P264"/>
  <c r="J264"/>
  <c r="BE264"/>
  <c r="BI262"/>
  <c r="BH262"/>
  <c r="BG262"/>
  <c r="BF262"/>
  <c r="T262"/>
  <c r="R262"/>
  <c r="P262"/>
  <c r="J262"/>
  <c r="BE262"/>
  <c r="BI261"/>
  <c r="BH261"/>
  <c r="BG261"/>
  <c r="BF261"/>
  <c r="T261"/>
  <c r="R261"/>
  <c r="P261"/>
  <c r="J261"/>
  <c r="BE261"/>
  <c r="BI258"/>
  <c r="BH258"/>
  <c r="BG258"/>
  <c r="BF258"/>
  <c r="T258"/>
  <c r="R258"/>
  <c r="P258"/>
  <c r="J258"/>
  <c r="BE258"/>
  <c r="BI255"/>
  <c r="BH255"/>
  <c r="BG255"/>
  <c r="BF255"/>
  <c r="T255"/>
  <c r="R255"/>
  <c r="P255"/>
  <c r="J255"/>
  <c r="BE255"/>
  <c r="BI254"/>
  <c r="BH254"/>
  <c r="BG254"/>
  <c r="BF254"/>
  <c r="T254"/>
  <c r="R254"/>
  <c r="P254"/>
  <c r="J254"/>
  <c r="BE254"/>
  <c r="BI253"/>
  <c r="BH253"/>
  <c r="BG253"/>
  <c r="BF253"/>
  <c r="T253"/>
  <c r="R253"/>
  <c r="P253"/>
  <c r="J253"/>
  <c r="BE253"/>
  <c r="BI252"/>
  <c r="BH252"/>
  <c r="BG252"/>
  <c r="BF252"/>
  <c r="T252"/>
  <c r="R252"/>
  <c r="P252"/>
  <c r="J252"/>
  <c r="BE252"/>
  <c r="BI251"/>
  <c r="BH251"/>
  <c r="BG251"/>
  <c r="BF251"/>
  <c r="T251"/>
  <c r="R251"/>
  <c r="P251"/>
  <c r="J251"/>
  <c r="BE251"/>
  <c r="BI250"/>
  <c r="BH250"/>
  <c r="BG250"/>
  <c r="BF250"/>
  <c r="T250"/>
  <c r="R250"/>
  <c r="P250"/>
  <c r="J250"/>
  <c r="BE250"/>
  <c r="BI249"/>
  <c r="BH249"/>
  <c r="BG249"/>
  <c r="BF249"/>
  <c r="T249"/>
  <c r="R249"/>
  <c r="P249"/>
  <c r="J249"/>
  <c r="BE249"/>
  <c r="BI248"/>
  <c r="BH248"/>
  <c r="BG248"/>
  <c r="BF248"/>
  <c r="T248"/>
  <c r="R248"/>
  <c r="P248"/>
  <c r="J248"/>
  <c r="BE248"/>
  <c r="BI244"/>
  <c r="BH244"/>
  <c r="BG244"/>
  <c r="BF244"/>
  <c r="T244"/>
  <c r="R244"/>
  <c r="P244"/>
  <c r="J244"/>
  <c r="BE244"/>
  <c r="BI241"/>
  <c r="BH241"/>
  <c r="BG241"/>
  <c r="BF241"/>
  <c r="T241"/>
  <c r="R241"/>
  <c r="P241"/>
  <c r="J241"/>
  <c r="BE241"/>
  <c r="BI240"/>
  <c r="BH240"/>
  <c r="BG240"/>
  <c r="BF240"/>
  <c r="T240"/>
  <c r="R240"/>
  <c r="P240"/>
  <c r="J240"/>
  <c r="BE240"/>
  <c r="T239"/>
  <c r="R239"/>
  <c r="P239"/>
  <c r="J239"/>
  <c r="T238"/>
  <c r="R238"/>
  <c r="P238"/>
  <c r="J238"/>
  <c r="BI237"/>
  <c r="BH237"/>
  <c r="BG237"/>
  <c r="BF237"/>
  <c r="T237"/>
  <c r="R237"/>
  <c r="P237"/>
  <c r="J237"/>
  <c r="BE237"/>
  <c r="T236"/>
  <c r="R236"/>
  <c r="P236"/>
  <c r="J236"/>
  <c r="BI235"/>
  <c r="BH235"/>
  <c r="BG235"/>
  <c r="BF235"/>
  <c r="T235"/>
  <c r="R235"/>
  <c r="P235"/>
  <c r="J235"/>
  <c r="BE235"/>
  <c r="BI234"/>
  <c r="BH234"/>
  <c r="BG234"/>
  <c r="BF234"/>
  <c r="T234"/>
  <c r="R234"/>
  <c r="P234"/>
  <c r="J234"/>
  <c r="BE234"/>
  <c r="BI233"/>
  <c r="BH233"/>
  <c r="BG233"/>
  <c r="BF233"/>
  <c r="T233"/>
  <c r="R233"/>
  <c r="P233"/>
  <c r="J233"/>
  <c r="BE233"/>
  <c r="BI232"/>
  <c r="BH232"/>
  <c r="BG232"/>
  <c r="BF232"/>
  <c r="T232"/>
  <c r="R232"/>
  <c r="P232"/>
  <c r="J232"/>
  <c r="BE232"/>
  <c r="BI231"/>
  <c r="BH231"/>
  <c r="BG231"/>
  <c r="BF231"/>
  <c r="T231"/>
  <c r="R231"/>
  <c r="P231"/>
  <c r="J231"/>
  <c r="BE231"/>
  <c r="T230"/>
  <c r="R230"/>
  <c r="P230"/>
  <c r="J230"/>
  <c r="BI229"/>
  <c r="BH229"/>
  <c r="BG229"/>
  <c r="BF229"/>
  <c r="T229"/>
  <c r="R229"/>
  <c r="P229"/>
  <c r="J229"/>
  <c r="BE229"/>
  <c r="BI227"/>
  <c r="BH227"/>
  <c r="BG227"/>
  <c r="BF227"/>
  <c r="T227"/>
  <c r="R227"/>
  <c r="P227"/>
  <c r="J227"/>
  <c r="BE227"/>
  <c r="BI225"/>
  <c r="BH225"/>
  <c r="BG225"/>
  <c r="BF225"/>
  <c r="T225"/>
  <c r="R225"/>
  <c r="P225"/>
  <c r="J225"/>
  <c r="BE225"/>
  <c r="BI224"/>
  <c r="BH224"/>
  <c r="BG224"/>
  <c r="BF224"/>
  <c r="T224"/>
  <c r="R224"/>
  <c r="P224"/>
  <c r="J224"/>
  <c r="BE224"/>
  <c r="T223"/>
  <c r="R223"/>
  <c r="P223"/>
  <c r="J223"/>
  <c r="BI222"/>
  <c r="BH222"/>
  <c r="BG222"/>
  <c r="BF222"/>
  <c r="T222"/>
  <c r="R222"/>
  <c r="P222"/>
  <c r="J222"/>
  <c r="BE222"/>
  <c r="BI221"/>
  <c r="BH221"/>
  <c r="BG221"/>
  <c r="BF221"/>
  <c r="T221"/>
  <c r="R221"/>
  <c r="P221"/>
  <c r="J221"/>
  <c r="BE221"/>
  <c r="BI220"/>
  <c r="BH220"/>
  <c r="BG220"/>
  <c r="BF220"/>
  <c r="T220"/>
  <c r="R220"/>
  <c r="P220"/>
  <c r="J220"/>
  <c r="BE220"/>
  <c r="BI219"/>
  <c r="BH219"/>
  <c r="BG219"/>
  <c r="BF219"/>
  <c r="T219"/>
  <c r="R219"/>
  <c r="P219"/>
  <c r="J219"/>
  <c r="BE219"/>
  <c r="BI218"/>
  <c r="BH218"/>
  <c r="BG218"/>
  <c r="BF218"/>
  <c r="T218"/>
  <c r="R218"/>
  <c r="P218"/>
  <c r="J218"/>
  <c r="BE218"/>
  <c r="BI214"/>
  <c r="BH214"/>
  <c r="BG214"/>
  <c r="BF214"/>
  <c r="T214"/>
  <c r="R214"/>
  <c r="P214"/>
  <c r="J214"/>
  <c r="BE214"/>
  <c r="BI210"/>
  <c r="BH210"/>
  <c r="BG210"/>
  <c r="BF210"/>
  <c r="T210"/>
  <c r="R210"/>
  <c r="P210"/>
  <c r="J210"/>
  <c r="BE210"/>
  <c r="BI206"/>
  <c r="BH206"/>
  <c r="BG206"/>
  <c r="BF206"/>
  <c r="T206"/>
  <c r="R206"/>
  <c r="P206"/>
  <c r="J206"/>
  <c r="BE206"/>
  <c r="BI205"/>
  <c r="BH205"/>
  <c r="BG205"/>
  <c r="BF205"/>
  <c r="T205"/>
  <c r="R205"/>
  <c r="P205"/>
  <c r="J205"/>
  <c r="BE205"/>
  <c r="BI204"/>
  <c r="BH204"/>
  <c r="BG204"/>
  <c r="BF204"/>
  <c r="T204"/>
  <c r="R204"/>
  <c r="P204"/>
  <c r="J204"/>
  <c r="BE204"/>
  <c r="BI203"/>
  <c r="BH203"/>
  <c r="BG203"/>
  <c r="BF203"/>
  <c r="T203"/>
  <c r="R203"/>
  <c r="P203"/>
  <c r="J203"/>
  <c r="BE203"/>
  <c r="BI202"/>
  <c r="BH202"/>
  <c r="BG202"/>
  <c r="BF202"/>
  <c r="T202"/>
  <c r="R202"/>
  <c r="P202"/>
  <c r="J202"/>
  <c r="BE202"/>
  <c r="BI201"/>
  <c r="BH201"/>
  <c r="BG201"/>
  <c r="BF201"/>
  <c r="T201"/>
  <c r="R201"/>
  <c r="P201"/>
  <c r="J201"/>
  <c r="BE201"/>
  <c r="BI200"/>
  <c r="BH200"/>
  <c r="BG200"/>
  <c r="BF200"/>
  <c r="T200"/>
  <c r="R200"/>
  <c r="P200"/>
  <c r="J200"/>
  <c r="BE200"/>
  <c r="BI199"/>
  <c r="BH199"/>
  <c r="BG199"/>
  <c r="BF199"/>
  <c r="T199"/>
  <c r="R199"/>
  <c r="P199"/>
  <c r="J199"/>
  <c r="BE199"/>
  <c r="BI198"/>
  <c r="BH198"/>
  <c r="BG198"/>
  <c r="BF198"/>
  <c r="T198"/>
  <c r="R198"/>
  <c r="P198"/>
  <c r="J198"/>
  <c r="BE198"/>
  <c r="BI195"/>
  <c r="BH195"/>
  <c r="BG195"/>
  <c r="BF195"/>
  <c r="T195"/>
  <c r="R195"/>
  <c r="P195"/>
  <c r="J195"/>
  <c r="BE195"/>
  <c r="BI192"/>
  <c r="BH192"/>
  <c r="BG192"/>
  <c r="BF192"/>
  <c r="T192"/>
  <c r="R192"/>
  <c r="P192"/>
  <c r="J192"/>
  <c r="BE192"/>
  <c r="BI181"/>
  <c r="BH181"/>
  <c r="BG181"/>
  <c r="BF181"/>
  <c r="T181"/>
  <c r="R181"/>
  <c r="P181"/>
  <c r="J181"/>
  <c r="BE181"/>
  <c r="BI178"/>
  <c r="BH178"/>
  <c r="BG178"/>
  <c r="BF178"/>
  <c r="T178"/>
  <c r="R178"/>
  <c r="P178"/>
  <c r="J178"/>
  <c r="BE178"/>
  <c r="BI171"/>
  <c r="BH171"/>
  <c r="BG171"/>
  <c r="BF171"/>
  <c r="T171"/>
  <c r="R171"/>
  <c r="P171"/>
  <c r="J171"/>
  <c r="BE171"/>
  <c r="BI160"/>
  <c r="BH160"/>
  <c r="BG160"/>
  <c r="BF160"/>
  <c r="T160"/>
  <c r="R160"/>
  <c r="P160"/>
  <c r="J160"/>
  <c r="BE160"/>
  <c r="T159"/>
  <c r="R159"/>
  <c r="P159"/>
  <c r="J159"/>
  <c r="BI156"/>
  <c r="BH156"/>
  <c r="BG156"/>
  <c r="BF156"/>
  <c r="T156"/>
  <c r="R156"/>
  <c r="P156"/>
  <c r="J156"/>
  <c r="BE156"/>
  <c r="BI155"/>
  <c r="BH155"/>
  <c r="BG155"/>
  <c r="BF155"/>
  <c r="T155"/>
  <c r="R155"/>
  <c r="P155"/>
  <c r="J155"/>
  <c r="BE155"/>
  <c r="BI154"/>
  <c r="BH154"/>
  <c r="BG154"/>
  <c r="BF154"/>
  <c r="T154"/>
  <c r="R154"/>
  <c r="P154"/>
  <c r="J154"/>
  <c r="BE154"/>
  <c r="BI153"/>
  <c r="BH153"/>
  <c r="BG153"/>
  <c r="BF153"/>
  <c r="T153"/>
  <c r="R153"/>
  <c r="P153"/>
  <c r="J153"/>
  <c r="BE153"/>
  <c r="BI152"/>
  <c r="BH152"/>
  <c r="BG152"/>
  <c r="BF152"/>
  <c r="T152"/>
  <c r="R152"/>
  <c r="P152"/>
  <c r="J152"/>
  <c r="BE152"/>
  <c r="T151"/>
  <c r="R151"/>
  <c r="P151"/>
  <c r="J151"/>
  <c r="BI150"/>
  <c r="BH150"/>
  <c r="BG150"/>
  <c r="BF150"/>
  <c r="T150"/>
  <c r="R150"/>
  <c r="P150"/>
  <c r="J150"/>
  <c r="BE150"/>
  <c r="BI149"/>
  <c r="BH149"/>
  <c r="BG149"/>
  <c r="BF149"/>
  <c r="T149"/>
  <c r="R149"/>
  <c r="P149"/>
  <c r="J149"/>
  <c r="BE149"/>
  <c r="BI148"/>
  <c r="BH148"/>
  <c r="BG148"/>
  <c r="BF148"/>
  <c r="T148"/>
  <c r="R148"/>
  <c r="P148"/>
  <c r="J148"/>
  <c r="BE148"/>
  <c r="BI147"/>
  <c r="BH147"/>
  <c r="BG147"/>
  <c r="BF147"/>
  <c r="T147"/>
  <c r="R147"/>
  <c r="P147"/>
  <c r="J147"/>
  <c r="BE147"/>
  <c r="BI146"/>
  <c r="BH146"/>
  <c r="BG146"/>
  <c r="BF146"/>
  <c r="T146"/>
  <c r="R146"/>
  <c r="P146"/>
  <c r="J146"/>
  <c r="BE146"/>
  <c r="BI145"/>
  <c r="BH145"/>
  <c r="BG145"/>
  <c r="BF145"/>
  <c r="T145"/>
  <c r="R145"/>
  <c r="P145"/>
  <c r="J145"/>
  <c r="BE145"/>
  <c r="BI144"/>
  <c r="BH144"/>
  <c r="BG144"/>
  <c r="BF144"/>
  <c r="T144"/>
  <c r="R144"/>
  <c r="P144"/>
  <c r="J144"/>
  <c r="BE144"/>
  <c r="T143"/>
  <c r="R143"/>
  <c r="P143"/>
  <c r="J143"/>
  <c r="BI142"/>
  <c r="BH142"/>
  <c r="BG142"/>
  <c r="BF142"/>
  <c r="T142"/>
  <c r="R142"/>
  <c r="P142"/>
  <c r="J142"/>
  <c r="BE142"/>
  <c r="BI140"/>
  <c r="BH140"/>
  <c r="BG140"/>
  <c r="BF140"/>
  <c r="T140"/>
  <c r="R140"/>
  <c r="P140"/>
  <c r="J140"/>
  <c r="BE140"/>
  <c r="BI139"/>
  <c r="BH139"/>
  <c r="BG139"/>
  <c r="BF139"/>
  <c r="T139"/>
  <c r="R139"/>
  <c r="P139"/>
  <c r="J139"/>
  <c r="BE139"/>
  <c r="T138"/>
  <c r="R138"/>
  <c r="P138"/>
  <c r="J138"/>
  <c r="BI137"/>
  <c r="BH137"/>
  <c r="BG137"/>
  <c r="BF137"/>
  <c r="T137"/>
  <c r="R137"/>
  <c r="P137"/>
  <c r="J137"/>
  <c r="BE137"/>
  <c r="BI131"/>
  <c r="BH131"/>
  <c r="BG131"/>
  <c r="BF131"/>
  <c r="T131"/>
  <c r="R131"/>
  <c r="P131"/>
  <c r="J131"/>
  <c r="BE131"/>
  <c r="T130"/>
  <c r="R130"/>
  <c r="P130"/>
  <c r="J130"/>
  <c r="BI129"/>
  <c r="BH129"/>
  <c r="BG129"/>
  <c r="BF129"/>
  <c r="T129"/>
  <c r="R129"/>
  <c r="P129"/>
  <c r="J129"/>
  <c r="BE129"/>
  <c r="BI126"/>
  <c r="BH126"/>
  <c r="BG126"/>
  <c r="BF126"/>
  <c r="T126"/>
  <c r="R126"/>
  <c r="P126"/>
  <c r="J126"/>
  <c r="BE126"/>
  <c r="BI123"/>
  <c r="BH123"/>
  <c r="BG123"/>
  <c r="BF123"/>
  <c r="T123"/>
  <c r="R123"/>
  <c r="P123"/>
  <c r="J123"/>
  <c r="BE123"/>
  <c r="BI122"/>
  <c r="BH122"/>
  <c r="BG122"/>
  <c r="BF122"/>
  <c r="T122"/>
  <c r="R122"/>
  <c r="P122"/>
  <c r="J122"/>
  <c r="BE122"/>
  <c r="BI118"/>
  <c r="BH118"/>
  <c r="BG118"/>
  <c r="BF118"/>
  <c r="T118"/>
  <c r="R118"/>
  <c r="P118"/>
  <c r="J118"/>
  <c r="BE118"/>
  <c r="BI117"/>
  <c r="BH117"/>
  <c r="BG117"/>
  <c r="BF117"/>
  <c r="T117"/>
  <c r="R117"/>
  <c r="P117"/>
  <c r="J117"/>
  <c r="BE117"/>
  <c r="BI106"/>
  <c r="BH106"/>
  <c r="BG106"/>
  <c r="BF106"/>
  <c r="T106"/>
  <c r="R106"/>
  <c r="P106"/>
  <c r="J106"/>
  <c r="BE106"/>
  <c r="BI105"/>
  <c r="BH105"/>
  <c r="BG105"/>
  <c r="BF105"/>
  <c r="T105"/>
  <c r="R105"/>
  <c r="P105"/>
  <c r="J105"/>
  <c r="BE105"/>
  <c r="BI98"/>
  <c r="BH98"/>
  <c r="BG98"/>
  <c r="BF98"/>
  <c r="T98"/>
  <c r="R98"/>
  <c r="P98"/>
  <c r="J98"/>
  <c r="BE98"/>
  <c r="BI95"/>
  <c r="BH95"/>
  <c r="BG95"/>
  <c r="BF95"/>
  <c r="T95"/>
  <c r="R95"/>
  <c r="P95"/>
  <c r="J95"/>
  <c r="BE95"/>
  <c r="BI92"/>
  <c r="BH92"/>
  <c r="BG92"/>
  <c r="BF92"/>
  <c r="T92"/>
  <c r="R92"/>
  <c r="P92"/>
  <c r="J92"/>
  <c r="BE92"/>
  <c r="BI91"/>
  <c r="BH91"/>
  <c r="BG91"/>
  <c r="BF91"/>
  <c r="T91"/>
  <c r="R91"/>
  <c r="P91"/>
  <c r="J91"/>
  <c r="BE91"/>
  <c r="T90"/>
  <c r="R90"/>
  <c r="P90"/>
  <c r="J90"/>
  <c r="T89"/>
  <c r="R89"/>
  <c r="P89"/>
  <c r="J89"/>
  <c r="T88"/>
  <c r="R88"/>
  <c r="P88"/>
  <c r="J88"/>
  <c r="J85"/>
  <c r="I85"/>
  <c r="C85"/>
  <c r="J84"/>
  <c r="I84"/>
  <c r="F84"/>
  <c r="C84"/>
  <c r="I82"/>
  <c r="F82"/>
  <c r="C82"/>
  <c r="E80"/>
  <c r="C79"/>
  <c r="E78"/>
  <c r="C77"/>
  <c r="J69"/>
  <c r="G69"/>
  <c r="F69"/>
  <c r="D69"/>
  <c r="G58"/>
  <c r="D58"/>
  <c r="J54"/>
  <c r="G54"/>
  <c r="G43"/>
  <c r="D43"/>
  <c r="J30"/>
  <c r="AA27"/>
  <c r="I24"/>
  <c r="I23"/>
  <c r="I21"/>
  <c r="I20"/>
  <c r="J18"/>
  <c r="I18"/>
  <c r="E18"/>
  <c r="F85"/>
  <c r="J17"/>
  <c r="I17"/>
  <c r="J12"/>
  <c r="J82"/>
  <c r="AA9"/>
  <c r="AA80"/>
  <c r="AA7"/>
  <c r="AA78"/>
  <c i="1" r="AY93"/>
  <c r="AX93"/>
  <c r="AW93"/>
  <c r="AU93"/>
  <c r="AG93"/>
  <c r="AY92"/>
  <c r="AX92"/>
  <c r="AW92"/>
  <c r="AU92"/>
  <c r="AG92"/>
  <c r="AY91"/>
  <c r="AX91"/>
  <c r="AW91"/>
  <c r="AU91"/>
  <c r="AG91"/>
  <c r="BD90"/>
  <c r="BC90"/>
  <c r="BB90"/>
  <c r="BA90"/>
  <c r="AY90"/>
  <c r="AX90"/>
  <c r="AW90"/>
  <c r="AU90"/>
  <c r="AS90"/>
  <c r="AG90"/>
  <c r="CO86"/>
  <c r="AM86"/>
  <c r="L86"/>
  <c r="CO85"/>
  <c r="AM85"/>
  <c r="L85"/>
  <c r="AM83"/>
  <c r="L83"/>
  <c r="L81"/>
  <c r="L80"/>
  <c r="AK26"/>
  <c i="2" l="1" r="F33"/>
  <c r="J33"/>
  <c r="J36"/>
  <c i="3" r="F33"/>
  <c r="J33"/>
  <c r="J36"/>
  <c i="4" r="F33"/>
  <c r="J33"/>
  <c r="J36"/>
  <c i="1" l="1" r="AZ91"/>
  <c r="AV91"/>
  <c r="AT91"/>
  <c r="AN91"/>
  <c r="AZ92"/>
  <c r="AV92"/>
  <c r="AT92"/>
  <c r="AN92"/>
  <c r="AZ93"/>
  <c r="AV93"/>
  <c r="AT93"/>
  <c r="AN93"/>
  <c l="1" r="AZ90"/>
  <c r="AV90"/>
  <c r="AT90"/>
  <c r="AN90"/>
  <c l="1" r="W29"/>
  <c r="AK29"/>
  <c r="AK31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<sst xmlns="http://schemas.openxmlformats.org/spreadsheetml/2006/main">
  <si>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</si>
  <si>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</si>
  <si>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</si>
  <si>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</si>
  <si>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{00009c3a-0000-0000-0000-000000000000}</t>
  </si>
  <si>
    <t xml:space="preserve">&gt;&gt;  skryté stĺpce  &lt;&lt;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</si>
  <si>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</si>
  <si>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</si>
  <si>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</si>
  <si>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</si>
  <si>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PD24007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</si>
  <si>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zostáv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</si>
  <si>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</si>
  <si>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FK Inter Bratislava - Revitalizácia futbalového ihriska</t>
  </si>
  <si>
    <t>JKSO:</t>
  </si>
  <si>
    <t>ČS:</t>
  </si>
  <si>
    <t>2511</t>
  </si>
  <si>
    <t>Miesto:</t>
  </si>
  <si>
    <t>Drieňová 11/A, 821 03 Bratislava - Ružinov</t>
  </si>
  <si>
    <t>Dátum:</t>
  </si>
  <si>
    <t>Objednávateľ:</t>
  </si>
  <si>
    <t>IČO:</t>
  </si>
  <si>
    <t>55188508</t>
  </si>
  <si>
    <t>FK Inter Bratislava, s.r.o.</t>
  </si>
  <si>
    <t>IČ DPH:</t>
  </si>
  <si>
    <t>SK2121980212</t>
  </si>
  <si>
    <t>Zhotoviteľ:</t>
  </si>
  <si>
    <t>Vyplň údaj</t>
  </si>
  <si>
    <t>Projektant:</t>
  </si>
  <si>
    <t>Spracovateľ:</t>
  </si>
  <si>
    <t>Poznámka:</t>
  </si>
  <si>
    <t>Cena bez DPH</t>
  </si>
  <si>
    <t>Sadzba DPH</t>
  </si>
  <si>
    <t>Základ DPH</t>
  </si>
  <si>
    <t>Výška dane</t>
  </si>
  <si>
    <t>DPH</t>
  </si>
  <si>
    <t>základná</t>
  </si>
  <si>
    <t>Cena s DPH</t>
  </si>
  <si>
    <t>v</t>
  </si>
  <si>
    <t>EUR</t>
  </si>
  <si>
    <t>Dátum a podpis:</t>
  </si>
  <si>
    <t>Pečiatka</t>
  </si>
  <si>
    <t>REKAPITULÁCIA OBJEKTOV STAVBY</t>
  </si>
  <si>
    <t>Kód</t>
  </si>
  <si>
    <t>Informatívne údaje zo zoznamu zákaziek</t>
  </si>
  <si>
    <t>Popis</t>
  </si>
  <si>
    <t>Cena bez DPH [EUR]</t>
  </si>
  <si>
    <t>Cena s DPH [EUR]</t>
  </si>
  <si>
    <t>Typ</t>
  </si>
  <si>
    <t>z toho Ostat.
náklady [EUR]</t>
  </si>
  <si>
    <t>DPH [EUR]</t>
  </si>
  <si>
    <t>Nh celkom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</si>
  <si>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</si>
  <si>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</si>
  <si>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</si>
  <si>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</si>
  <si>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</si>
  <si>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</si>
  <si>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</si>
  <si>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</si>
  <si>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</si>
  <si>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rozpočtu</t>
  </si>
  <si>
    <t>D</t>
  </si>
  <si>
    <t>###NOIMPORT###</t>
  </si>
  <si>
    <t>IMPORT</t>
  </si>
  <si>
    <t>{00d62e2d-0000-0000-0000-000000000000}</t>
  </si>
  <si>
    <t>{00000000-0000-0000-0000-000000000000}</t>
  </si>
  <si>
    <t>/</t>
  </si>
  <si>
    <t>SO 01</t>
  </si>
  <si>
    <t>Futbalové ihrisko</t>
  </si>
  <si>
    <t>STA</t>
  </si>
  <si>
    <t>{00d62e2e-0000-0000-0000-000000000000}</t>
  </si>
  <si>
    <t>823 33</t>
  </si>
  <si>
    <t>SO 03</t>
  </si>
  <si>
    <t xml:space="preserve">Spevnená plocha a oporný múr
</t>
  </si>
  <si>
    <t>{00d62e31-0000-0000-0000-000000000000}</t>
  </si>
  <si>
    <t>SO 04</t>
  </si>
  <si>
    <t>Automatická závlaha</t>
  </si>
  <si>
    <t>{00d62e30-0000-0000-0000-000000000000}</t>
  </si>
  <si>
    <t>831 21</t>
  </si>
  <si>
    <t>KRYCÍ LIST ROZPOČTU</t>
  </si>
  <si>
    <t>Objekt:</t>
  </si>
  <si>
    <t>SO 01 - Futbalové ihrisko</t>
  </si>
  <si>
    <t>ROZPOČET</t>
  </si>
  <si>
    <t>PČ</t>
  </si>
  <si>
    <t>MJ</t>
  </si>
  <si>
    <t>Množstvo</t>
  </si>
  <si>
    <t>J. cena [EUR]</t>
  </si>
  <si>
    <t>Cena celkom [EUR]</t>
  </si>
  <si>
    <t>Cenová sústava</t>
  </si>
  <si>
    <t>J. Nh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</si>
  <si>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</si>
  <si>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</si>
  <si>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</si>
  <si>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</si>
  <si>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</si>
  <si>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</si>
  <si>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</si>
  <si>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1</t>
  </si>
  <si>
    <t>Zemné práce</t>
  </si>
  <si>
    <t>K</t>
  </si>
  <si>
    <t>111301111.S</t>
  </si>
  <si>
    <t>Zobratie mačiny hr. do 100 mm</t>
  </si>
  <si>
    <t>m2</t>
  </si>
  <si>
    <t>2</t>
  </si>
  <si>
    <t>121101113.S</t>
  </si>
  <si>
    <t>Odstránenie ornice s premiestn. na hromady, so zložením na vzdialenosť do 100 m a do 10000 m3</t>
  </si>
  <si>
    <t>m3</t>
  </si>
  <si>
    <t>VV</t>
  </si>
  <si>
    <t>10822*0,1</t>
  </si>
  <si>
    <t>Súčet</t>
  </si>
  <si>
    <t>3</t>
  </si>
  <si>
    <t>122201103.S</t>
  </si>
  <si>
    <t>Odkopávka a prekopávka nezapažená v hornine 3, nad 1000 do 10000 m3</t>
  </si>
  <si>
    <t>10822*0,25</t>
  </si>
  <si>
    <t>4</t>
  </si>
  <si>
    <t>131201102.S</t>
  </si>
  <si>
    <t>Výkop nezapaženej jamy v hornine 3, nad 100 do 1000 m3</t>
  </si>
  <si>
    <t>(1,2*1,0*1,2)*26</t>
  </si>
  <si>
    <t>(0,6*0,6*0,9)*4</t>
  </si>
  <si>
    <t>(0,3*0,3*0,4)*10</t>
  </si>
  <si>
    <t>(0,4*0,4*0,8)*141</t>
  </si>
  <si>
    <t>(14,4*8,8*2,1)*2</t>
  </si>
  <si>
    <t>5</t>
  </si>
  <si>
    <t>131201109.S</t>
  </si>
  <si>
    <t>Hĺbenie nezapažených jám a zárezov. Príplatok za lepivosť horniny 3</t>
  </si>
  <si>
    <t>6</t>
  </si>
  <si>
    <t>132201102.S</t>
  </si>
  <si>
    <t>Výkop ryhy do šírky 600 mm v horn.3 nad 100 m3</t>
  </si>
  <si>
    <t>(39,7*28)*0,3*0,4</t>
  </si>
  <si>
    <t>(11,4*4)*0,3*0,4</t>
  </si>
  <si>
    <t>(18,7*4)*0,3*04</t>
  </si>
  <si>
    <t>(25,2*4)*0,3*0,4</t>
  </si>
  <si>
    <t>(29,1*4)*0,3*0,4</t>
  </si>
  <si>
    <t>(31,4*4)*0,3*0,4</t>
  </si>
  <si>
    <t>(32,8*4)*0,3*0,4</t>
  </si>
  <si>
    <t>(33,5*4)*0,3*0,4</t>
  </si>
  <si>
    <t>((78,2+58)*2)*0,3*0,7</t>
  </si>
  <si>
    <t>7</t>
  </si>
  <si>
    <t>132201109.S</t>
  </si>
  <si>
    <t>Príplatok k cene za lepivosť pri hĺbení rýh šírky do 600 mm zapažených i nezapažených s urovnaním dna v hornine 3</t>
  </si>
  <si>
    <t>8</t>
  </si>
  <si>
    <t>167102102.S</t>
  </si>
  <si>
    <t>Nakladanie neuľahnutého výkopku z hornín tr.1-4 nad 1000 do 10000 m3</t>
  </si>
  <si>
    <t>2705,5+57,144+358,78</t>
  </si>
  <si>
    <t>9</t>
  </si>
  <si>
    <t>162706111.S</t>
  </si>
  <si>
    <t>Vodorovné premiestnenie výkopku bez naloženia, ale so zlož. zemín schopných zúrod. nad 5000 do 6000 m</t>
  </si>
  <si>
    <t>10</t>
  </si>
  <si>
    <t>162706119.S</t>
  </si>
  <si>
    <t>Vodorovné premiestnenie výkopku bez naloženia. Príplatok k cene za každých ďalších aj začatých 1000 m</t>
  </si>
  <si>
    <t>4203,624*9</t>
  </si>
  <si>
    <t>11</t>
  </si>
  <si>
    <t>171209111.S</t>
  </si>
  <si>
    <t>Poplatok za uloženie stavebného odpadu na recykláciu - zemina a kamenivo (17 05 04)</t>
  </si>
  <si>
    <t>t</t>
  </si>
  <si>
    <t>4203,624*1,7</t>
  </si>
  <si>
    <t>12</t>
  </si>
  <si>
    <t>215901101.S</t>
  </si>
  <si>
    <t>Zhutnenie podložia z rastlej horniny 1 až 4 pod násypy, z hornina súdržných do 92 % PS a nesúdržných</t>
  </si>
  <si>
    <t>Zvláštne zakladanie</t>
  </si>
  <si>
    <t>13</t>
  </si>
  <si>
    <t>271571111.S</t>
  </si>
  <si>
    <t>Vankúše zhutnené pod základy zo štrkopiesku</t>
  </si>
  <si>
    <t>(1,2*0,9*0,1)*48</t>
  </si>
  <si>
    <t>(0,6*0,6*0,1)*4</t>
  </si>
  <si>
    <t>(0,3*0,3*0,1)*10</t>
  </si>
  <si>
    <t>(0,4*0,4*0,1)*141</t>
  </si>
  <si>
    <t>14</t>
  </si>
  <si>
    <t>275313711.S</t>
  </si>
  <si>
    <t>Betón základových pätiek, prostý tr. C 25/30</t>
  </si>
  <si>
    <t>5.0</t>
  </si>
  <si>
    <t>Umelé povrchy</t>
  </si>
  <si>
    <t>15</t>
  </si>
  <si>
    <t>M</t>
  </si>
  <si>
    <t>284170004400.S</t>
  </si>
  <si>
    <t>Umelá tráva futbalová, výška vlasu 40 mm ± 2 mm, min. 10 449 vpichov/m2</t>
  </si>
  <si>
    <t>16</t>
  </si>
  <si>
    <t>272520006100.S</t>
  </si>
  <si>
    <t>Podklad odpružený SBR pod športový povrch, hr. 25 mm</t>
  </si>
  <si>
    <t>P</t>
  </si>
  <si>
    <t>Poznámka k položke:_x000d_
vr. pokládky, kladený finišerom</t>
  </si>
  <si>
    <t>17</t>
  </si>
  <si>
    <t>776591020.S</t>
  </si>
  <si>
    <t xml:space="preserve">Vyznačenie čiar  - umelý trávnik</t>
  </si>
  <si>
    <t>m</t>
  </si>
  <si>
    <t>Komunikácie</t>
  </si>
  <si>
    <t>18</t>
  </si>
  <si>
    <t>564751112.S</t>
  </si>
  <si>
    <t>Podklad alebo kryt z kameniva hrubého drveného veľ. 32-63 mm s rozprestretím a zhutnením hr. 160 mm</t>
  </si>
  <si>
    <t>19</t>
  </si>
  <si>
    <t>564720211.S</t>
  </si>
  <si>
    <t>Podklad alebo kryt z kameniva hrubého drveného veľ. 16-32 mm s rozprestretím a zhutnením hr. 80 mm</t>
  </si>
  <si>
    <t>20</t>
  </si>
  <si>
    <t>564720111.S</t>
  </si>
  <si>
    <t>Podklad alebo kryt z kameniva hrubého drveného veľ. 8-16 mm s rozprestretím a zhutnením hr. 40 mm</t>
  </si>
  <si>
    <t>21</t>
  </si>
  <si>
    <t>564720111.1S</t>
  </si>
  <si>
    <t>Podklad alebo kryt z kameniva hrubého drveného veľ. 4-8 mm s rozprestretím a zhutnením hr. 20 mm</t>
  </si>
  <si>
    <t>22</t>
  </si>
  <si>
    <t>564720111.2.S</t>
  </si>
  <si>
    <t>Podklad alebo kryt z kameniva hrubého drveného veľ. 0-4 mm s rozprestretím a zhutnením hr. 10 mm (ručné spracovanie)</t>
  </si>
  <si>
    <t>23</t>
  </si>
  <si>
    <t>916561112.S</t>
  </si>
  <si>
    <t>Osadenie záhonového alebo parkového obrubníka betón., do lôžka z bet. pros. tr. C 16/20 s bočnou oporou</t>
  </si>
  <si>
    <t>24</t>
  </si>
  <si>
    <t>592170001800</t>
  </si>
  <si>
    <t>Obrubník PREMAC parkový, lxšxv 1000x50x250 mm, sivá</t>
  </si>
  <si>
    <t>ks</t>
  </si>
  <si>
    <t>5.1</t>
  </si>
  <si>
    <t>Komunikácie - chodník</t>
  </si>
  <si>
    <t>25</t>
  </si>
  <si>
    <t>564720111.3.S</t>
  </si>
  <si>
    <t>Podklad alebo kryt z kameniva hrubého drveného veľ. 4-8 mm s rozprestretím a zhutnením hr. 40 mm</t>
  </si>
  <si>
    <t>26</t>
  </si>
  <si>
    <t>564710112.S</t>
  </si>
  <si>
    <t>Podklad alebo kryt z kameniva hrubého drveného veľ. 8-16 mm s rozprestretím a zhutnením hr. 60 mm</t>
  </si>
  <si>
    <t>27</t>
  </si>
  <si>
    <t>564740211.S</t>
  </si>
  <si>
    <t>Podklad alebo kryt z kameniva hrubého drveného veľ. 16-32 mm s rozprestretím a zhutnením hr. 120 mm</t>
  </si>
  <si>
    <t>28</t>
  </si>
  <si>
    <t>596911144.S</t>
  </si>
  <si>
    <t>Kladenie betónovej zámkovej dlažby komunikácií pre peších hr. 60 mm pre peších nad 300 m2 so zriadením lôžka z kameniva hr. 30 mm</t>
  </si>
  <si>
    <t>29</t>
  </si>
  <si>
    <t>592460009600</t>
  </si>
  <si>
    <t>Dlažba betónová PREMAC KLASIKO, rozmer 200x200x60 mm, sivá</t>
  </si>
  <si>
    <t>395*1,07</t>
  </si>
  <si>
    <t>Odvodnenie</t>
  </si>
  <si>
    <t>30</t>
  </si>
  <si>
    <t>211561111.S</t>
  </si>
  <si>
    <t>Výplň odvodňovacieho rebra alebo trativodu do rýh kamenivom hrubým drveným frakcie 4-16 mm</t>
  </si>
  <si>
    <t>31</t>
  </si>
  <si>
    <t>871219111.S</t>
  </si>
  <si>
    <t>Ukladanie drenážneho potrubia bezvýkop. systémom z flexibilného PVC priemeru do 110 mm bez obsypu</t>
  </si>
  <si>
    <t>39,7*28</t>
  </si>
  <si>
    <t>11,4*4+18,7*4</t>
  </si>
  <si>
    <t>25,2*4+29,1*4</t>
  </si>
  <si>
    <t>31,4*4+32,8*4</t>
  </si>
  <si>
    <t>33,5*4</t>
  </si>
  <si>
    <t>32</t>
  </si>
  <si>
    <t>286110015000.S</t>
  </si>
  <si>
    <t>Flexibilná drenážna PVC-U rúra DN 100, perforovaná</t>
  </si>
  <si>
    <t>1840*1,05</t>
  </si>
  <si>
    <t>33</t>
  </si>
  <si>
    <t>211971110.S</t>
  </si>
  <si>
    <t>Zhotovenie opláštenia výplne z geotextílie, v ryhe alebo v záreze so stenami šikmými o skl. do 1:2,5</t>
  </si>
  <si>
    <t>(39,7*28)*(3*0,3)*(2*0,4)</t>
  </si>
  <si>
    <t>(11,4*4)*(3*0,3)*(2*0,4)</t>
  </si>
  <si>
    <t>(18,7*4)*(3*0,3)*(2*0,4)</t>
  </si>
  <si>
    <t>(25,2*4)*(3*0,3)*(2*0,4)</t>
  </si>
  <si>
    <t>(29,1*4)*(3*0,3)*(2*0,4)</t>
  </si>
  <si>
    <t>(31,4*4)*(3*0,3)*(2*0,4)</t>
  </si>
  <si>
    <t>(32,8*4)*(3*0,3)*(2*0,4)</t>
  </si>
  <si>
    <t>(33,5*4)*(3*0,3)*(2*0,4)</t>
  </si>
  <si>
    <t>560</t>
  </si>
  <si>
    <t>34</t>
  </si>
  <si>
    <t>693110002000.S</t>
  </si>
  <si>
    <t>Geotextília polypropylénová netkaná 200 g/m2</t>
  </si>
  <si>
    <t>1884,8*1,05</t>
  </si>
  <si>
    <t>35</t>
  </si>
  <si>
    <t>871326026.S</t>
  </si>
  <si>
    <t>Montáž kanalizačného PVC-U potrubia hladkého plnostenného DN 150</t>
  </si>
  <si>
    <t>78,2*2+5,7*2</t>
  </si>
  <si>
    <t>36</t>
  </si>
  <si>
    <t>286110006900.S</t>
  </si>
  <si>
    <t>Rúra PVC-U hladký, kanalizačný, gravitačný systém Dxr 160x4,0 mm, dĺ. 5 m, SN4 - napenená (viacvrstvová)</t>
  </si>
  <si>
    <t>37</t>
  </si>
  <si>
    <t>894810006.S</t>
  </si>
  <si>
    <t>Montáž PP revíznej kanalizačnej šachty priemeru do 600 mm do výšky šachty 2 m s plastovým poklopom</t>
  </si>
  <si>
    <t>38</t>
  </si>
  <si>
    <t>286610004300.S</t>
  </si>
  <si>
    <t>Šachtové dno DN 600/160, 0°-90°, pre PP revízne šachty DN 600</t>
  </si>
  <si>
    <t>39</t>
  </si>
  <si>
    <t>286610028200.S</t>
  </si>
  <si>
    <t>Predĺženie vlnovcové DN 630, PP, dĺžka 2 m, pre PP revízne šachty DN 630</t>
  </si>
  <si>
    <t>40</t>
  </si>
  <si>
    <t>286620001100.S</t>
  </si>
  <si>
    <t>Plastový poklop tr. zaťaženia A15, 600 mm na šachtové rúry</t>
  </si>
  <si>
    <t>41</t>
  </si>
  <si>
    <t>286610035500</t>
  </si>
  <si>
    <t>Šachtové dno prietočné DN 315x0°, ku kanalizačnej revíznej šachte TEGRA 600, PP, WAVIN</t>
  </si>
  <si>
    <t>42</t>
  </si>
  <si>
    <t>286610026500.S</t>
  </si>
  <si>
    <t>Predĺženie vlnovcové DN 315 PP, dĺžka 1,25 m, SN 2, pre PP revízne šachty</t>
  </si>
  <si>
    <t>43</t>
  </si>
  <si>
    <t>894170045.S1</t>
  </si>
  <si>
    <t>Montáž vsakovacích boxov vsakovacej galérie</t>
  </si>
  <si>
    <t>kpl</t>
  </si>
  <si>
    <t>44</t>
  </si>
  <si>
    <t>51594400</t>
  </si>
  <si>
    <t>Fränkische poloblok pre vyskladanie bloku( Rigofill ST-B 0,8x0,8x0,66)</t>
  </si>
  <si>
    <t>Poznámka k položke:_x000d_
Je možné použiť ekvivalent pri zachovaní kvality predpísaného prvku</t>
  </si>
  <si>
    <t>286*2</t>
  </si>
  <si>
    <t>45</t>
  </si>
  <si>
    <t>51594301</t>
  </si>
  <si>
    <t>Fränkische spojka jednovrstvá</t>
  </si>
  <si>
    <t>263*2</t>
  </si>
  <si>
    <t>46</t>
  </si>
  <si>
    <t>51594485</t>
  </si>
  <si>
    <t xml:space="preserve">Fränkische bočná mriežka ST-B s predtvarovaním </t>
  </si>
  <si>
    <t>50*2</t>
  </si>
  <si>
    <t>47</t>
  </si>
  <si>
    <t>51594410</t>
  </si>
  <si>
    <t xml:space="preserve">Fränkische integrovaná šachta QuadroControl ST-S 1 </t>
  </si>
  <si>
    <t>48</t>
  </si>
  <si>
    <t>51550552</t>
  </si>
  <si>
    <t xml:space="preserve">Fränkische nádstavec DA600  dl.2m</t>
  </si>
  <si>
    <t>49</t>
  </si>
  <si>
    <t>51991095</t>
  </si>
  <si>
    <t>Fränkische lapač nečistôt pod poklop</t>
  </si>
  <si>
    <t>50</t>
  </si>
  <si>
    <t>51919505</t>
  </si>
  <si>
    <t>Fränkische tesnenie DOM pod poklop</t>
  </si>
  <si>
    <t>51</t>
  </si>
  <si>
    <t>LW600</t>
  </si>
  <si>
    <t>Poklop s odvetraním (tr. zaťaženia A15-D400) LW600</t>
  </si>
  <si>
    <t>Vybavenie športoviska</t>
  </si>
  <si>
    <t>52</t>
  </si>
  <si>
    <t>953943125.S</t>
  </si>
  <si>
    <t>Osadenie drobných kovových predmetov do betónu pred zabetónovaním, hmotnosti 30-120 kg/kus (bez dodávky)</t>
  </si>
  <si>
    <t>53</t>
  </si>
  <si>
    <t>SBV 1107324</t>
  </si>
  <si>
    <t>Futbalová brána stabilná profesionálna 7,3 m x 2,4 m celozvarená hliníková - v súlade s predpismi FIFA</t>
  </si>
  <si>
    <t>Poznámka k položke:_x000d_
dodávka bránky vr. púzdier a uchycovacích tyčiek s púzdrami</t>
  </si>
  <si>
    <t>54</t>
  </si>
  <si>
    <t>4933</t>
  </si>
  <si>
    <t>Rohová zástavka (sada 4 ks)</t>
  </si>
  <si>
    <t>sada</t>
  </si>
  <si>
    <t>Poznámka k položke:_x000d_
dodávka komplet 4 ks rohových zástavok vr. oceľ. púzdra</t>
  </si>
  <si>
    <t>55</t>
  </si>
  <si>
    <t>FB27A</t>
  </si>
  <si>
    <t>Výsledková LED sveteľná tabuľa, 1700x850mm (FB27A), vrátane konštrukcie</t>
  </si>
  <si>
    <t>9.1</t>
  </si>
  <si>
    <t>Vybavenie športoviska - prenosné osvetlenie SO 02</t>
  </si>
  <si>
    <t>56</t>
  </si>
  <si>
    <t>LSPL/2KIT/EU/4M/4H</t>
  </si>
  <si>
    <t>Komplet SL kit 4M TRP 4H BATT TYPE C CHARGER</t>
  </si>
  <si>
    <t>57</t>
  </si>
  <si>
    <t>LSPL/5WAYCHARGER/TC</t>
  </si>
  <si>
    <t>Sports-Lite 5-cestná nabíjačka/adaptér Type C (Euro)</t>
  </si>
  <si>
    <t>58</t>
  </si>
  <si>
    <t>33477</t>
  </si>
  <si>
    <t>Svietidlo LED 300W FLAGORA/A</t>
  </si>
  <si>
    <t>59</t>
  </si>
  <si>
    <t>KAB0001</t>
  </si>
  <si>
    <t>Kabeláž k prenosnému osvetlenie</t>
  </si>
  <si>
    <t>60</t>
  </si>
  <si>
    <t>KABMONT001</t>
  </si>
  <si>
    <t>Montážne práce - kabeláž</t>
  </si>
  <si>
    <t>99</t>
  </si>
  <si>
    <t>Staveniskový presun hmôt</t>
  </si>
  <si>
    <t>61</t>
  </si>
  <si>
    <t>998224111.S</t>
  </si>
  <si>
    <t>Presun hmôt pre pozemné komunikácie s krytom monolitickým betónovým akejkoľvek dĺžky objektu</t>
  </si>
  <si>
    <t>PSV</t>
  </si>
  <si>
    <t>Práce a dodávky PSV</t>
  </si>
  <si>
    <t>767</t>
  </si>
  <si>
    <t>Konštrukcie doplnkové kovové</t>
  </si>
  <si>
    <t>62</t>
  </si>
  <si>
    <t>338171122.S</t>
  </si>
  <si>
    <t>Osadzovanie stĺpika oceľového plotového výšky nad 2 m so zabetónovaním do vopred vykopaných dier</t>
  </si>
  <si>
    <t>63</t>
  </si>
  <si>
    <t>141110008900.S</t>
  </si>
  <si>
    <t>Rúra oceľová bezšvová hladká kruhová d 76 mm, hr. steny 3,6 mm, ozn. 11 353.0.</t>
  </si>
  <si>
    <t>24*5</t>
  </si>
  <si>
    <t>64</t>
  </si>
  <si>
    <t>141110009200.1.S</t>
  </si>
  <si>
    <t>Rúra oceľová bezšvová hladká kruhová d 89 mm, hr. steny 4,0 mm, ozn. 11 353.0.</t>
  </si>
  <si>
    <t>14*9</t>
  </si>
  <si>
    <t>12*7</t>
  </si>
  <si>
    <t>65</t>
  </si>
  <si>
    <t>POZINK</t>
  </si>
  <si>
    <t>Žiarové zinkovanie oceľ. prvkov oplotenia</t>
  </si>
  <si>
    <t>kg</t>
  </si>
  <si>
    <t>66</t>
  </si>
  <si>
    <t>944944101.R1</t>
  </si>
  <si>
    <t>Montáž ochrannej siete z umelých vlákien</t>
  </si>
  <si>
    <t>67</t>
  </si>
  <si>
    <t>PE - polyetylén 100/100/3</t>
  </si>
  <si>
    <t>Ochranná sieť z PE - polyetylénu (oko 100x100x3mm), farba zelená, nenasiakavá</t>
  </si>
  <si>
    <t>68</t>
  </si>
  <si>
    <t>949942101.S</t>
  </si>
  <si>
    <t>Hydraulická zdvíhacia plošina vrátane obsluhy inštalovaná na automobilovom podvozku výšky zdvihu do 27 m</t>
  </si>
  <si>
    <t>deň</t>
  </si>
  <si>
    <t>69</t>
  </si>
  <si>
    <t>953943122.S</t>
  </si>
  <si>
    <t>Osadenie drobných kovových predmetov do betónu pred zabetónovaním, hmotnosti 1-5 kg/kus (bez dodávky)</t>
  </si>
  <si>
    <t>70</t>
  </si>
  <si>
    <t>286110007100.R1</t>
  </si>
  <si>
    <t>PVC Púzdro DN 200, dĺ. 1 m</t>
  </si>
  <si>
    <t>71</t>
  </si>
  <si>
    <t>72</t>
  </si>
  <si>
    <t>145540000700.S</t>
  </si>
  <si>
    <t>Profil oceľový 50x3 mm zváraný tenkostenný uzavretý štvorcový</t>
  </si>
  <si>
    <t>(2*141)*0,0044</t>
  </si>
  <si>
    <t>73</t>
  </si>
  <si>
    <t>(2*141)*4,4</t>
  </si>
  <si>
    <t>74</t>
  </si>
  <si>
    <t>767914140.R</t>
  </si>
  <si>
    <t xml:space="preserve">Montáž oplotenia rámového, na oceľové stĺpiky, vo výške  do 4,0 m</t>
  </si>
  <si>
    <t>75</t>
  </si>
  <si>
    <t>553510025100.R</t>
  </si>
  <si>
    <t>Pozink plotový rám (Panel 2D pre panelový plotový systém, veľkosť oka 200x50 mm, uzavretý profil 50x3mm)</t>
  </si>
  <si>
    <t>Poznámka k položke:_x000d_
drôt D8/6/8mm (zváraný 2D panel
vr. pozink rámu uzatvoreného profilu 50x50x3mm</t>
  </si>
  <si>
    <t>76</t>
  </si>
  <si>
    <t>767920030.S</t>
  </si>
  <si>
    <t>Montáž vrát a vrátok k panelovému oploteniu osadzovaných na stĺpiky oceľové, s plochou jednotlivo nad 4 do 6 m2</t>
  </si>
  <si>
    <t>77</t>
  </si>
  <si>
    <t>553510010800.R1</t>
  </si>
  <si>
    <t xml:space="preserve">Brána dvojkrídlová, šxv 5,3x1,05 m, úprava ZN, výplň zváraná sieť 2D 200x50 mm,  úprava ZN, symetrická delenie 1/2 a1/2</t>
  </si>
  <si>
    <t>78</t>
  </si>
  <si>
    <t>553510010800.R2</t>
  </si>
  <si>
    <t xml:space="preserve">Brána posuvná, šxv 9,2x1,05 m, úprava ZN, výplň zváraná sieť 2D 200x50 mm,  úprava ZN</t>
  </si>
  <si>
    <t>Poznámka k položke:_x000d_
vr. kolajnice na posun</t>
  </si>
  <si>
    <t>79</t>
  </si>
  <si>
    <t>998767201.S</t>
  </si>
  <si>
    <t>Presun hmôt pre kovové stavebné doplnkové konštrukcie v objektoch výšky do 6 m</t>
  </si>
  <si>
    <t>%</t>
  </si>
  <si>
    <t>VRN</t>
  </si>
  <si>
    <t>Investičné náklady neobsiahnuté v cenách stavebno-montážnych prác</t>
  </si>
  <si>
    <t>80</t>
  </si>
  <si>
    <t>000300016.S</t>
  </si>
  <si>
    <t>Geodetické práce - vykonávané pred výstavbou určenie vytyčovacej siete, vytýčenie staveniska, staveb. objektu</t>
  </si>
  <si>
    <t>eur</t>
  </si>
  <si>
    <t>81</t>
  </si>
  <si>
    <t>000300021.S</t>
  </si>
  <si>
    <t>Geodetické práce - vykonávané v priebehu výstavby výškové merania</t>
  </si>
  <si>
    <t>82</t>
  </si>
  <si>
    <t>000400022.S</t>
  </si>
  <si>
    <t>Projektové práce - stavebná časť (stavebné objekty vrátane ich technického vybavenia). náklady na dokumentáciu skutočného zhotovenia stavby</t>
  </si>
  <si>
    <t>83</t>
  </si>
  <si>
    <t>000600011.S</t>
  </si>
  <si>
    <t>Zariadenie staveniska - prevádzkové kancelárie</t>
  </si>
  <si>
    <t>84</t>
  </si>
  <si>
    <t>000600013.S</t>
  </si>
  <si>
    <t>Zariadenie staveniska - prevádzkové sklady</t>
  </si>
  <si>
    <t>85</t>
  </si>
  <si>
    <t>000600018.S</t>
  </si>
  <si>
    <t>Zariadenie staveniska - prevádzkové prípojka elektrického prúdu</t>
  </si>
  <si>
    <t>86</t>
  </si>
  <si>
    <t>000600021.S</t>
  </si>
  <si>
    <t>Zariadenie staveniska - prevádzkové oplotenie staveniska</t>
  </si>
  <si>
    <t>87</t>
  </si>
  <si>
    <t>000600042.S</t>
  </si>
  <si>
    <t>Zariadenie staveniska - sociálne sociálne zariadenia</t>
  </si>
  <si>
    <t>88</t>
  </si>
  <si>
    <t>001100001.1.R</t>
  </si>
  <si>
    <t>Meranie - Statická záťažová skúška podložia</t>
  </si>
  <si>
    <t>Poznámka k položke:_x000d_
2x na pláni
2x na poslednej vrstve kameniva</t>
  </si>
  <si>
    <t>89</t>
  </si>
  <si>
    <t>001100001.2.R</t>
  </si>
  <si>
    <t>Meranie - Záťažová skúška podložia dynamická</t>
  </si>
  <si>
    <t xml:space="preserve">SO 03 - Spevnená plocha a oporný múr
</t>
  </si>
  <si>
    <t>2530</t>
  </si>
  <si>
    <t>90</t>
  </si>
  <si>
    <t>91</t>
  </si>
  <si>
    <t>122201101.S</t>
  </si>
  <si>
    <t>Odkopávka a prekopávka nezapažená v hornine 3, do 100 m3</t>
  </si>
  <si>
    <t>46*0,25</t>
  </si>
  <si>
    <t>92</t>
  </si>
  <si>
    <t>131201101.S</t>
  </si>
  <si>
    <t>Výkop nezapaženej jamy v hornine 3, do 100 m3</t>
  </si>
  <si>
    <t>(3,97*0,3*1,2)*33</t>
  </si>
  <si>
    <t>68*0,8*1,3</t>
  </si>
  <si>
    <t>93</t>
  </si>
  <si>
    <t>94</t>
  </si>
  <si>
    <t>167101102.S</t>
  </si>
  <si>
    <t>Nakladanie neuľahnutého výkopku z hornín tr.1-4 nad 100 do 1000 m3</t>
  </si>
  <si>
    <t>11,5+47,164+117,884</t>
  </si>
  <si>
    <t>95</t>
  </si>
  <si>
    <t>162306111.S</t>
  </si>
  <si>
    <t>Vodorovné premiestnenie výkopku bez naloženia ale so zložením zúrod. zeminy nad 100 do 500 m</t>
  </si>
  <si>
    <t>96</t>
  </si>
  <si>
    <t>182101101.S</t>
  </si>
  <si>
    <t>Svahovanie trvalých svahov v zárezoch v hornine triedy 1-4</t>
  </si>
  <si>
    <t>97</t>
  </si>
  <si>
    <t>174101001.S</t>
  </si>
  <si>
    <t>Zásyp sypaninou so zhutnením jám, šachiet, rýh, zárezov alebo okolo objektov do 100 m3</t>
  </si>
  <si>
    <t>117*0,8</t>
  </si>
  <si>
    <t>117,884</t>
  </si>
  <si>
    <t>98</t>
  </si>
  <si>
    <t>1.1</t>
  </si>
  <si>
    <t>Povrchové úpravy terénu</t>
  </si>
  <si>
    <t>181301113.S</t>
  </si>
  <si>
    <t>Rozprestretie ornice v rovine, plocha nad 500 m2, hr. do 200 mm</t>
  </si>
  <si>
    <t>166*1,5</t>
  </si>
  <si>
    <t>140</t>
  </si>
  <si>
    <t>100</t>
  </si>
  <si>
    <t>180404111.S</t>
  </si>
  <si>
    <t>Založenie ihriskového trávnika výsevom na vrstve ornice</t>
  </si>
  <si>
    <t>101</t>
  </si>
  <si>
    <t>005720001300.S</t>
  </si>
  <si>
    <t>Osivá tráv - trávové semeno</t>
  </si>
  <si>
    <t>(398*35)/1000</t>
  </si>
  <si>
    <t>102</t>
  </si>
  <si>
    <t>271541111.S</t>
  </si>
  <si>
    <t>Vankúše zhutnené pod základy zo štrkodrvy, frakcie 0 - 32 mm</t>
  </si>
  <si>
    <t>(3,97*0,3*0,1)*33</t>
  </si>
  <si>
    <t>62*0,2</t>
  </si>
  <si>
    <t>103</t>
  </si>
  <si>
    <t>104</t>
  </si>
  <si>
    <t>275313521.S</t>
  </si>
  <si>
    <t>Betón základových pätiek, prostý tr. C 12/15</t>
  </si>
  <si>
    <t>62*0,12</t>
  </si>
  <si>
    <t>105</t>
  </si>
  <si>
    <t>L-1309912-12</t>
  </si>
  <si>
    <t>Prefabrikovaná oporná stena 130/99/12-12 Tvar L</t>
  </si>
  <si>
    <t>106</t>
  </si>
  <si>
    <t>L-130494912-12</t>
  </si>
  <si>
    <t>Jednodielny roh 90° Prefabrikovaný 130/49-49/12-12 Tvar L</t>
  </si>
  <si>
    <t>107</t>
  </si>
  <si>
    <t>327121111.S</t>
  </si>
  <si>
    <t>Montáž prefabrikovaných dielcov oporných múrov z betónu železového hmotnosti do 5t</t>
  </si>
  <si>
    <t>108</t>
  </si>
  <si>
    <t>109</t>
  </si>
  <si>
    <t>110</t>
  </si>
  <si>
    <t>111</t>
  </si>
  <si>
    <t>112</t>
  </si>
  <si>
    <t>365*1,05</t>
  </si>
  <si>
    <t>113</t>
  </si>
  <si>
    <t>871238111.S</t>
  </si>
  <si>
    <t>Ukladanie drenážneho potrubia do pripravenej ryhy z tvrdého PVC priemeru nad 150 do 200 mm</t>
  </si>
  <si>
    <t>114</t>
  </si>
  <si>
    <t>286110015200.S</t>
  </si>
  <si>
    <t>Flexibilná drenážna PVC-U rúra DN 160, perforovaná</t>
  </si>
  <si>
    <t>74*1,05</t>
  </si>
  <si>
    <t>115</t>
  </si>
  <si>
    <t>74*0,15*1,6</t>
  </si>
  <si>
    <t>116</t>
  </si>
  <si>
    <t>583410002000.S</t>
  </si>
  <si>
    <t>Kamenivo drvené hrubé frakcia 8-16 mm</t>
  </si>
  <si>
    <t>(74*0,15*1,6)*1,8</t>
  </si>
  <si>
    <t>Vybavenie plochy</t>
  </si>
  <si>
    <t>117</t>
  </si>
  <si>
    <t>Tribunka</t>
  </si>
  <si>
    <t>Oceľová tribúnka s prestrešením, trojradová, 300 divákov, plastové sedadlo s operadlom</t>
  </si>
  <si>
    <t>Poznámka k položke:_x000d_
vr. montáže a dopravy
- farba sedadiel čierna a žltá</t>
  </si>
  <si>
    <t>Búracie práce</t>
  </si>
  <si>
    <t>118</t>
  </si>
  <si>
    <t>952901411.S</t>
  </si>
  <si>
    <t>Vyčistenie ostatných objektov (kanálov, zásobníkov, spevnených plôch a pod.) akejkoľvek výšky</t>
  </si>
  <si>
    <t>119</t>
  </si>
  <si>
    <t>963015122</t>
  </si>
  <si>
    <t xml:space="preserve">Demontáž prefabrikovanej krycej dosky  do 0,30 t,  -0,25500t</t>
  </si>
  <si>
    <t>120</t>
  </si>
  <si>
    <t>966086322</t>
  </si>
  <si>
    <t xml:space="preserve">Vybúranie sklolam.   konštrukcií ,  ložná plocha do 0,30 m2, hr. do 150 mm,  -0,03900t</t>
  </si>
  <si>
    <t>121</t>
  </si>
  <si>
    <t>979093512.S</t>
  </si>
  <si>
    <t>Drvenie stavebného odpadu z demolácií (recyklácia bez kov. mat.) z muriva z betónu prostého</t>
  </si>
  <si>
    <t>(0,432*100)*2,2</t>
  </si>
  <si>
    <t>122</t>
  </si>
  <si>
    <t>460120081.R</t>
  </si>
  <si>
    <t>Násyp drvenej betónovej drte, zloženie a rozprestretie vrátane zhutnenia</t>
  </si>
  <si>
    <t>0,432*100</t>
  </si>
  <si>
    <t>123</t>
  </si>
  <si>
    <t>979082111.S</t>
  </si>
  <si>
    <t>Vnútrostavenisková doprava sutiny a vybúraných hmôt do 10 m</t>
  </si>
  <si>
    <t>124</t>
  </si>
  <si>
    <t>979082121.S</t>
  </si>
  <si>
    <t>Vnútrostavenisková doprava sutiny a vybúraných hmôt za každých ďalších 5 m</t>
  </si>
  <si>
    <t>125</t>
  </si>
  <si>
    <t>126</t>
  </si>
  <si>
    <t>767162150.R</t>
  </si>
  <si>
    <t>Montáž zábradlia rovného z profilovej ocele do betónu, s hmotnosťou 1 m zábradlia nad 60 kg</t>
  </si>
  <si>
    <t>127</t>
  </si>
  <si>
    <t>(33*2,2)*0,0044</t>
  </si>
  <si>
    <t>(33*4)*0,0044</t>
  </si>
  <si>
    <t>128</t>
  </si>
  <si>
    <t>(33*2,2)*4,4</t>
  </si>
  <si>
    <t>(33*4)*4,4</t>
  </si>
  <si>
    <t>129</t>
  </si>
  <si>
    <t>959941111.S</t>
  </si>
  <si>
    <t>Chemická kotva s kotevným svorníkom tesnená chemickou ampulkou do betónu, ŽB, kameňa, s vyvŕtaním otvoru M10/30/130 mm</t>
  </si>
  <si>
    <t>(33*2)*6</t>
  </si>
  <si>
    <t>130</t>
  </si>
  <si>
    <t>Investičné náklady neobsiahnuté v cenách</t>
  </si>
  <si>
    <t>131</t>
  </si>
  <si>
    <t>132</t>
  </si>
  <si>
    <t>SO 04 - Automatická závlaha</t>
  </si>
  <si>
    <t>2512</t>
  </si>
  <si>
    <t>133</t>
  </si>
  <si>
    <t>11,1*5,88*2</t>
  </si>
  <si>
    <t>134</t>
  </si>
  <si>
    <t>135</t>
  </si>
  <si>
    <t>132201101.S</t>
  </si>
  <si>
    <t>Výkop ryhy do šírky 600 mm v horn.3 do 100 m3</t>
  </si>
  <si>
    <t>(30+362)*0,3*0,4</t>
  </si>
  <si>
    <t>(2,5*10)*0,3*0,4</t>
  </si>
  <si>
    <t>136</t>
  </si>
  <si>
    <t>137</t>
  </si>
  <si>
    <t>50,04+130,536</t>
  </si>
  <si>
    <t>138</t>
  </si>
  <si>
    <t>139</t>
  </si>
  <si>
    <t>130,536*8</t>
  </si>
  <si>
    <t>141</t>
  </si>
  <si>
    <t>130,536*1,7</t>
  </si>
  <si>
    <t>Vodorovné konštrukcie</t>
  </si>
  <si>
    <t>142</t>
  </si>
  <si>
    <t>451572111.S</t>
  </si>
  <si>
    <t>Lôžko pod potrubie, stoky a drobné objekty, v otvorenom výkope z kameniva drobného ťaženého 0-4 mm</t>
  </si>
  <si>
    <t>(30+362)*0,3*0,15</t>
  </si>
  <si>
    <t>(2,5*10)*0,3*0,15</t>
  </si>
  <si>
    <t>143</t>
  </si>
  <si>
    <t>175101102.S</t>
  </si>
  <si>
    <t>Obsyp potrubia sypaninou z vhodných hornín 1 až 4 s prehodením sypaniny</t>
  </si>
  <si>
    <t>144</t>
  </si>
  <si>
    <t>286130031100.S</t>
  </si>
  <si>
    <t>Rúra HDPE na vodu PE100 PN10 SDR17 75x4,5x100 m</t>
  </si>
  <si>
    <t>145</t>
  </si>
  <si>
    <t>871241064.S</t>
  </si>
  <si>
    <t>Montáž vodovodného potrubia z dvojvsrtvového PE 100 SDR17/PN10 zváraných natupo D 75x4,5 mm</t>
  </si>
  <si>
    <t>146</t>
  </si>
  <si>
    <t>286130031400.S</t>
  </si>
  <si>
    <t>Rúra HDPE na vodu PE100 PN10 SDR17 110x6,6x12 m</t>
  </si>
  <si>
    <t>147</t>
  </si>
  <si>
    <t>871271124.S</t>
  </si>
  <si>
    <t>Montáž vodovodného potrubia z dvojvsrtvového PE 100 SDR11, SDR17 zváraných elektrotvarovkami D 110x10,0 mm</t>
  </si>
  <si>
    <t>148</t>
  </si>
  <si>
    <t>286130031200.S</t>
  </si>
  <si>
    <t>Rúra HDPE na vodu PE100 PN10 SDR17 90x5,4x12 m</t>
  </si>
  <si>
    <t>149</t>
  </si>
  <si>
    <t>871251066.S</t>
  </si>
  <si>
    <t>Montáž vodovodného potrubia z dvojvsrtvového PE 100 SDR17/PN10 zváraných natupo D 90x5,4 mm</t>
  </si>
  <si>
    <t>150</t>
  </si>
  <si>
    <t>28600000.R</t>
  </si>
  <si>
    <t>Tvarovky HDPE</t>
  </si>
  <si>
    <t>151</t>
  </si>
  <si>
    <t>P220-23-50</t>
  </si>
  <si>
    <t>Elektromagnetický ventil P-220, 3" vnútorný závit, cievka AC-24 V, s reguláciuo prietoku, pracovný tlak do 16 bar</t>
  </si>
  <si>
    <t>152</t>
  </si>
  <si>
    <t>722221260.S</t>
  </si>
  <si>
    <t>Montáž elekroventilu závitového uzatváracieho G 1</t>
  </si>
  <si>
    <t>4.1</t>
  </si>
  <si>
    <t>Vybavenie závlahy</t>
  </si>
  <si>
    <t>153</t>
  </si>
  <si>
    <t>SPS178</t>
  </si>
  <si>
    <t>Piestový postrekovač SPS178, 2", 180°, so zabudovaným ventilom</t>
  </si>
  <si>
    <t>154</t>
  </si>
  <si>
    <t>891163030.R</t>
  </si>
  <si>
    <t>Montáž postrekovača rotačného pre zavlažovacie systémy športových plôch</t>
  </si>
  <si>
    <t>155</t>
  </si>
  <si>
    <t>FLX55-578-1</t>
  </si>
  <si>
    <t>Postřikovač FLEX800TM s elektromagnetickým ventilem, vstup 6/4" ACME, nastavitelný s AC cívkou</t>
  </si>
  <si>
    <t>156</t>
  </si>
  <si>
    <t>891163030.1.R</t>
  </si>
  <si>
    <t>157</t>
  </si>
  <si>
    <t xml:space="preserve">TSJ-15B-18-3-15A </t>
  </si>
  <si>
    <t xml:space="preserve">Kĺbová prípojka 6/4" 450 mm ACMExBSP </t>
  </si>
  <si>
    <t>158</t>
  </si>
  <si>
    <t>877163120.S</t>
  </si>
  <si>
    <t>Montáž kĺbových pripojení pre rotačné postrekovače športových plôch</t>
  </si>
  <si>
    <t>159</t>
  </si>
  <si>
    <t>474-00</t>
  </si>
  <si>
    <t>Rychlopřípojný ventil pro ruční závlahu 1“</t>
  </si>
  <si>
    <t>160</t>
  </si>
  <si>
    <t>891143300.R</t>
  </si>
  <si>
    <t>Montáž elektromagnetického ventilu - určené pre zavlažovacie systémy športových plôch</t>
  </si>
  <si>
    <t>161</t>
  </si>
  <si>
    <t>426810021100.S</t>
  </si>
  <si>
    <t>Kľúč na rýchlospojný ventil 1", mosadz</t>
  </si>
  <si>
    <t>162</t>
  </si>
  <si>
    <t>895793330.R</t>
  </si>
  <si>
    <t>Montáž rýchlospojného ventilu pre zavlažovacie systémy</t>
  </si>
  <si>
    <t>163</t>
  </si>
  <si>
    <t>551180003600.S</t>
  </si>
  <si>
    <t>Navrtávaci pás D 90 mm - 1" až 2 " na vodu, z tvárnej liatiny pre potrubie z PE a PVC</t>
  </si>
  <si>
    <t>164</t>
  </si>
  <si>
    <t>891249111.S</t>
  </si>
  <si>
    <t>Montáž navrtávacieho pásu s ventilom menovitého tlaku 1 MPa na potrubí z rúr liat., oceľ.,plast. DN 80</t>
  </si>
  <si>
    <t>165</t>
  </si>
  <si>
    <t>600.540.QCE10</t>
  </si>
  <si>
    <t xml:space="preserve">Otočná koncovka pro  hydrant 1" x 1" mosaz RN</t>
  </si>
  <si>
    <t>166</t>
  </si>
  <si>
    <t>895793330.1.R</t>
  </si>
  <si>
    <t xml:space="preserve">Montáž koncovky pre hydrant 1"x1"  pre zavlažovacie systémy</t>
  </si>
  <si>
    <t>167</t>
  </si>
  <si>
    <t>594340000500.S</t>
  </si>
  <si>
    <t>Akumulačná nádrž, lxšxv 3100x2400x2250 mm, objem nádrže 12 m3, železobetónová</t>
  </si>
  <si>
    <t>168</t>
  </si>
  <si>
    <t>894101113.S</t>
  </si>
  <si>
    <t>Osadenie akumulačnej nádrže železobetónovej, hmotnosti nad 10 t</t>
  </si>
  <si>
    <t>169</t>
  </si>
  <si>
    <t>00124</t>
  </si>
  <si>
    <t>Kontajner 2,5x3m , Unimobunka. sklad. prístrešok pre závlahu</t>
  </si>
  <si>
    <t>4.2</t>
  </si>
  <si>
    <t>Šachty pre závlahu</t>
  </si>
  <si>
    <t>170</t>
  </si>
  <si>
    <t>TVB-1521-12</t>
  </si>
  <si>
    <t>Ventilová šachta zátěžová 64x50x30 cm</t>
  </si>
  <si>
    <t>171</t>
  </si>
  <si>
    <t>895793340.S</t>
  </si>
  <si>
    <t>Montáž ventilovej šachty pre zavlažovacie systémy</t>
  </si>
  <si>
    <t>172</t>
  </si>
  <si>
    <t>TVB-10RND</t>
  </si>
  <si>
    <t>Ventilová šachta velká zátěžová- prům. 32 cm</t>
  </si>
  <si>
    <t>173</t>
  </si>
  <si>
    <t>895793340.R</t>
  </si>
  <si>
    <t>Montáž ventilovej šachty pre zavlažovacie systémy priem 32cm</t>
  </si>
  <si>
    <t>Práce a dodávky M</t>
  </si>
  <si>
    <t>210-3</t>
  </si>
  <si>
    <t>Nosný materiál</t>
  </si>
  <si>
    <t>174</t>
  </si>
  <si>
    <t>210800106.S</t>
  </si>
  <si>
    <t>Kábel medený uložený voľne CYKY 450/750 V 2x16</t>
  </si>
  <si>
    <t>175</t>
  </si>
  <si>
    <t>341110000600.S</t>
  </si>
  <si>
    <t>Kábel medený CYKY-J 2x16 mm2</t>
  </si>
  <si>
    <t>176</t>
  </si>
  <si>
    <t>210800107.S</t>
  </si>
  <si>
    <t>Kábel medený uložený voľne CYKY 450/750 V 3x1,5</t>
  </si>
  <si>
    <t>177</t>
  </si>
  <si>
    <t>341110000750.S</t>
  </si>
  <si>
    <t>Kábel medený CYKY-J 3x1,5 mm2</t>
  </si>
  <si>
    <t>178</t>
  </si>
  <si>
    <t>210010080.S</t>
  </si>
  <si>
    <t>Rúrka ohybná elektroinštalačná z HDPE, D 40 uložená voľne</t>
  </si>
  <si>
    <t>179</t>
  </si>
  <si>
    <t>345710005500</t>
  </si>
  <si>
    <t>Rúrka ohybná dvojplášťová HDPE, KOPOFLEX BA KF 09040 BA, D 40, KOPOS</t>
  </si>
  <si>
    <t>Poznámka k položke:_x000d_
materiál je možné nahradiť ekvivalentom</t>
  </si>
  <si>
    <t>210-4</t>
  </si>
  <si>
    <t>Riadiaca jednotka a elektorinštalácie</t>
  </si>
  <si>
    <t>180</t>
  </si>
  <si>
    <t>TEMP-P</t>
  </si>
  <si>
    <t xml:space="preserve">Riadiaca jednotka Tempus Pro pro 4-16 sekcií,  s možnosťou vzdialeného prístupu cez Wi-Fi, umiestnenie v interiéru, ovládacie napätie AC-24 V, súčsťou je transformátor 220 V</t>
  </si>
  <si>
    <t>181</t>
  </si>
  <si>
    <t>732332165.S</t>
  </si>
  <si>
    <t>Montáž riadiacej jednotky s dvoma čerpadlami základnej nádoby min. prevádzkový tlak do 6,5 bar (230V)</t>
  </si>
  <si>
    <t>182</t>
  </si>
  <si>
    <t>TEMP-P-SM</t>
  </si>
  <si>
    <t>Modul- rozšírenie riadiacej jednotky Tempus Pro o 4 stanice</t>
  </si>
  <si>
    <t>183</t>
  </si>
  <si>
    <t>TEMP-WF</t>
  </si>
  <si>
    <t>Wifi modul pro spojení s lokální Wifi</t>
  </si>
  <si>
    <t>184</t>
  </si>
  <si>
    <t>TRS</t>
  </si>
  <si>
    <t>Čidlo zrážok, kábel 8m</t>
  </si>
  <si>
    <t>185</t>
  </si>
  <si>
    <t>ROZV</t>
  </si>
  <si>
    <t>Elektrorozvádzač R1 - podľa špecifikácie v TS</t>
  </si>
  <si>
    <t>186</t>
  </si>
  <si>
    <t>210194061.S</t>
  </si>
  <si>
    <t>Rozvádzač RST pre vonkajšie práce</t>
  </si>
  <si>
    <t>733</t>
  </si>
  <si>
    <t>Závlaha - rozvodné potrubie</t>
  </si>
  <si>
    <t>187</t>
  </si>
  <si>
    <t>733191301.S</t>
  </si>
  <si>
    <t>Tlaková skúška plastového potrubia do 32 mm</t>
  </si>
  <si>
    <t>188</t>
  </si>
  <si>
    <t>939791240.R</t>
  </si>
  <si>
    <t>Sprevádzkovanie a spustenie zavlažovacieho systému</t>
  </si>
  <si>
    <t>189</t>
  </si>
  <si>
    <t>999000000100.S</t>
  </si>
  <si>
    <t>Ostatný materiál</t>
  </si>
  <si>
    <t>190</t>
  </si>
  <si>
    <t>939791235.S</t>
  </si>
  <si>
    <t>Zazimovanie zavlažovacieho systému / cena za sekciu</t>
  </si>
  <si>
    <t>191</t>
  </si>
  <si>
    <t>939791240.S</t>
  </si>
  <si>
    <t>Jarné spustenie zavlažovacieho systému / cena za sekciu</t>
  </si>
  <si>
    <t>192</t>
  </si>
  <si>
    <t>193</t>
  </si>
  <si>
    <t>194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</si>
</sst>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#,##0.00%"/>
    <numFmt numFmtId="166" formatCode="#,##0.00000"/>
    <numFmt numFmtId="167" formatCode="#,##0.000"/>
  </numFmts>
  <fonts count="66">
    <font>
      <sz val="11"/>
      <name val="Calibri"/>
      <family val="2"/>
      <charset val="238"/>
    </font>
    <font>
      <sz val="11"/>
      <color theme="1"/>
      <name val="Calibri"/>
    </font>
    <font>
      <sz val="10"/>
      <color rgb="FF969696"/>
      <name val="Arial CE"/>
    </font>
    <font>
      <sz val="10"/>
      <color rgb="FF000000"/>
      <name val="Arial CE"/>
    </font>
    <font>
      <b/>
      <sz val="11"/>
      <color rgb="FF000000"/>
      <name val="Arial CE"/>
    </font>
    <font>
      <b/>
      <sz val="12"/>
      <color rgb="FF000000"/>
      <name val="Arial CE"/>
    </font>
    <font>
      <b/>
      <sz val="12"/>
      <color rgb="FF003366"/>
      <name val="Arial CE"/>
    </font>
    <font>
      <sz val="11"/>
      <color theme="1"/>
      <name val="Calibri"/>
      <charset val="238"/>
      <scheme val="minor"/>
    </font>
    <font>
      <sz val="12"/>
      <color rgb="FF003366"/>
      <name val="Arial CE"/>
      <charset val="238"/>
    </font>
    <font>
      <sz val="10"/>
      <color rgb="FF003366"/>
      <name val="Calibri"/>
      <charset val="238"/>
    </font>
    <font>
      <sz val="11"/>
      <color theme="1"/>
      <name val="Calibri"/>
      <charset val="238"/>
    </font>
    <font>
      <sz val="8"/>
      <color rgb="FF505050"/>
      <name val="Calibri"/>
      <charset val="238"/>
    </font>
    <font>
      <i/>
      <sz val="11"/>
      <color rgb="FF0000FF"/>
      <name val="Calibri"/>
      <charset val="238"/>
    </font>
    <font>
      <sz val="18"/>
      <color theme="1"/>
      <name val="Wingdings 2"/>
      <family val="1"/>
    </font>
    <font>
      <sz val="18"/>
      <color rgb="FFFFFFFF"/>
      <name val="Wingdings 2"/>
      <family val="1"/>
    </font>
    <font>
      <sz val="8"/>
      <color rgb="FFFFFFFF"/>
      <name val="Arial CE"/>
    </font>
    <font>
      <sz val="8"/>
      <color rgb="FF3366FF"/>
      <name val="Arial CE"/>
    </font>
    <font>
      <b/>
      <sz val="14"/>
      <color rgb="FF000000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color rgb="FF000000"/>
      <name val="Arial CE"/>
    </font>
    <font>
      <sz val="18"/>
      <color rgb="FF969696"/>
      <name val="Wingdings 2"/>
      <family val="1"/>
    </font>
    <font>
      <b/>
      <sz val="10"/>
      <color rgb="FF969696"/>
      <name val="Arial CE"/>
    </font>
    <font>
      <b/>
      <sz val="10"/>
      <color rgb="FF464646"/>
      <name val="Arial CE"/>
    </font>
    <font>
      <sz val="18"/>
      <color rgb="FF000000"/>
      <name val="Wingdings 2"/>
      <family val="1"/>
    </font>
    <font>
      <b/>
      <sz val="18"/>
      <color rgb="FF000000"/>
      <name val="Wingdings 2"/>
      <family val="1"/>
    </font>
    <font>
      <sz val="12"/>
      <color rgb="FF969696"/>
      <name val="Arial CE"/>
    </font>
    <font>
      <sz val="12"/>
      <color theme="1"/>
      <name val="Wingdings 2"/>
      <family val="1"/>
    </font>
    <font>
      <sz val="9"/>
      <color rgb="FF000000"/>
      <name val="Arial CE"/>
    </font>
    <font>
      <sz val="9"/>
      <color rgb="FF969696"/>
      <name val="Arial CE"/>
    </font>
    <font>
      <b/>
      <sz val="12"/>
      <color rgb="FF000000"/>
      <name val="Wingdings 2"/>
      <family val="1"/>
    </font>
    <font>
      <b/>
      <sz val="12"/>
      <color rgb="FF960000"/>
      <name val="Arial CE"/>
    </font>
    <font>
      <sz val="12"/>
      <color rgb="FF000000"/>
      <name val="Arial CE"/>
    </font>
    <font>
      <b/>
      <sz val="12"/>
      <color rgb="FF003366"/>
      <name val="Wingdings 2"/>
      <family val="1"/>
    </font>
    <font>
      <sz val="11"/>
      <color rgb="FF003366"/>
      <name val="Arial CE"/>
    </font>
    <font>
      <b/>
      <sz val="11"/>
      <color rgb="FF003366"/>
      <name val="Arial CE"/>
    </font>
    <font>
      <sz val="11"/>
      <color rgb="FF969696"/>
      <name val="Arial CE"/>
    </font>
    <font>
      <sz val="8"/>
      <color rgb="FF969696"/>
      <name val="Arial CE"/>
      <charset val="238"/>
    </font>
    <font>
      <sz val="12"/>
      <color rgb="FF003366"/>
      <name val="Arial CE"/>
    </font>
    <font>
      <sz val="8"/>
      <color rgb="FF3366FF"/>
      <name val="Arial CE"/>
      <charset val="238"/>
    </font>
    <font>
      <b/>
      <sz val="14"/>
      <name val="Arial CE"/>
      <charset val="238"/>
    </font>
    <font>
      <sz val="10"/>
      <color rgb="FF969696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sz val="12"/>
      <color rgb="FF960000"/>
      <name val="Arial CE"/>
      <charset val="238"/>
    </font>
    <font>
      <b/>
      <sz val="12"/>
      <name val="Arial CE"/>
      <charset val="238"/>
    </font>
    <font>
      <b/>
      <sz val="10"/>
      <color rgb="FF464646"/>
      <name val="Arial CE"/>
      <charset val="238"/>
    </font>
    <font>
      <sz val="10"/>
      <color rgb="FF3366FF"/>
      <name val="Arial CE"/>
      <charset val="238"/>
    </font>
    <font>
      <sz val="9"/>
      <name val="Arial CE"/>
      <charset val="238"/>
    </font>
    <font>
      <sz val="9"/>
      <color rgb="FF969696"/>
      <name val="Arial CE"/>
      <charset val="238"/>
    </font>
    <font>
      <sz val="9"/>
      <name val="Arial CE"/>
    </font>
    <font>
      <sz val="9"/>
      <color rgb="FF960000"/>
      <name val="Arial CE"/>
    </font>
    <font>
      <sz val="8"/>
      <color rgb="FF003366"/>
      <name val="Arial CE"/>
      <charset val="238"/>
    </font>
    <font>
      <sz val="10"/>
      <color rgb="FF003366"/>
      <name val="Arial CE"/>
      <charset val="238"/>
    </font>
    <font>
      <sz val="9"/>
      <color rgb="FF000000"/>
      <name val="Arial CE"/>
      <charset val="238"/>
    </font>
    <font>
      <sz val="8"/>
      <color rgb="FF505050"/>
      <name val="Arial CE"/>
      <charset val="238"/>
    </font>
    <font>
      <sz val="7"/>
      <color rgb="FF969696"/>
      <name val="Arial CE"/>
      <charset val="238"/>
    </font>
    <font>
      <sz val="8"/>
      <color rgb="FFFF0000"/>
      <name val="Arial CE"/>
      <charset val="238"/>
    </font>
    <font>
      <sz val="8"/>
      <color rgb="FFE56277"/>
      <name val="Arial CE"/>
      <charset val="238"/>
    </font>
    <font>
      <i/>
      <sz val="9"/>
      <color rgb="FF0000FF"/>
      <name val="Arial CE"/>
      <charset val="238"/>
    </font>
    <font>
      <i/>
      <sz val="7"/>
      <color rgb="FF969696"/>
      <name val="Arial CE"/>
      <charset val="238"/>
    </font>
    <font>
      <sz val="11"/>
      <color rgb="FF000000"/>
      <name val="Calibri"/>
    </font>
    <font>
      <u/>
      <sz val="8"/>
      <color theme="10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4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hair">
        <color rgb="FF000000"/>
      </bottom>
      <diagonal>
        <color rgb="FF000000"/>
      </diagonal>
    </border>
    <border>
      <left style="hair"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 style="hair">
        <color rgb="FF969696"/>
      </bottom>
      <diagonal>
        <color rgb="FF000000"/>
      </diagonal>
    </border>
    <border>
      <left style="thin"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969696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969696"/>
      </right>
      <bottom style="hair">
        <color auto="1"/>
      </bottom>
    </border>
    <border>
      <top style="hair">
        <color auto="1"/>
      </top>
    </border>
  </borders>
  <cellStyleXfs count="6">
    <xf numFmtId="0" fontId="0" fillId="0" borderId="1" applyBorder="0">
      <protection locked="0"/>
    </xf>
    <xf numFmtId="0" fontId="64" fillId="0" borderId="2" applyBorder="0"/>
    <xf numFmtId="0" fontId="7" fillId="0" borderId="0"/>
    <xf numFmtId="0" fontId="7" fillId="0" borderId="0"/>
    <xf numFmtId="0" fontId="7" fillId="0" borderId="0"/>
    <xf numFmtId="0" fontId="65" fillId="0" borderId="1" applyNumberFormat="0" applyFill="0" applyBorder="0" applyAlignment="0" applyProtection="0">
      <alignment vertical="top"/>
      <protection locked="0"/>
    </xf>
  </cellStyleXfs>
  <cellXfs count="570">
    <xf numFmtId="0" fontId="0" fillId="0" borderId="1" xfId="0" applyAlignment="1">
      <alignment vertical="top"/>
      <protection locked="0"/>
    </xf>
    <xf numFmtId="0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vertical="center"/>
    </xf>
    <xf numFmtId="0" fontId="6" fillId="0" borderId="2" xfId="1" applyNumberFormat="1" applyFont="1" applyFill="1" applyAlignment="1" applyProtection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vertical="center" wrapText="1"/>
    </xf>
    <xf numFmtId="0" fontId="7" fillId="0" borderId="0" xfId="2" applyAlignment="1">
      <alignment horizontal="center" vertical="center" wrapText="1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vertical="center"/>
    </xf>
    <xf numFmtId="0" fontId="11" fillId="0" borderId="0" xfId="2" applyFont="1"/>
    <xf numFmtId="0" fontId="12" fillId="0" borderId="0" xfId="2" applyFont="1"/>
    <xf numFmtId="0" fontId="10" fillId="0" borderId="0" xfId="2" applyFont="1"/>
    <xf numFmtId="0" fontId="7" fillId="0" borderId="0" xfId="3" applyAlignment="1">
      <alignment vertical="center"/>
    </xf>
    <xf numFmtId="0" fontId="7" fillId="0" borderId="0" xfId="3" applyAlignment="1">
      <alignment vertical="center" wrapText="1"/>
    </xf>
    <xf numFmtId="0" fontId="7" fillId="0" borderId="0" xfId="3" applyAlignment="1">
      <alignment horizontal="center" vertical="center" wrapText="1"/>
    </xf>
    <xf numFmtId="0" fontId="8" fillId="0" borderId="0" xfId="3" applyFont="1"/>
    <xf numFmtId="0" fontId="9" fillId="0" borderId="0" xfId="3" applyFont="1"/>
    <xf numFmtId="0" fontId="10" fillId="0" borderId="0" xfId="3" applyFont="1" applyAlignment="1">
      <alignment vertical="center"/>
    </xf>
    <xf numFmtId="0" fontId="11" fillId="0" borderId="0" xfId="3" applyFont="1"/>
    <xf numFmtId="0" fontId="12" fillId="0" borderId="0" xfId="3" applyFont="1"/>
    <xf numFmtId="0" fontId="10" fillId="0" borderId="0" xfId="3" applyFont="1"/>
    <xf numFmtId="0" fontId="7" fillId="0" borderId="0" xfId="4" applyAlignment="1">
      <alignment vertical="center"/>
    </xf>
    <xf numFmtId="0" fontId="7" fillId="0" borderId="0" xfId="4" applyAlignment="1">
      <alignment vertical="center" wrapText="1"/>
    </xf>
    <xf numFmtId="0" fontId="7" fillId="0" borderId="0" xfId="4" applyAlignment="1">
      <alignment horizontal="center" vertical="center" wrapText="1"/>
    </xf>
    <xf numFmtId="0" fontId="8" fillId="0" borderId="0" xfId="4" applyFont="1"/>
    <xf numFmtId="0" fontId="9" fillId="0" borderId="0" xfId="4" applyFont="1"/>
    <xf numFmtId="0" fontId="10" fillId="0" borderId="0" xfId="4" applyFont="1" applyAlignment="1">
      <alignment vertical="center"/>
    </xf>
    <xf numFmtId="0" fontId="11" fillId="0" borderId="0" xfId="4" applyFont="1"/>
    <xf numFmtId="0" fontId="12" fillId="0" borderId="0" xfId="4" applyFont="1"/>
    <xf numFmtId="0" fontId="10" fillId="0" borderId="0" xfId="4" applyFont="1"/>
    <xf numFmtId="0" fontId="13" fillId="0" borderId="2" xfId="1" applyNumberFormat="1" applyFont="1" applyFill="1" applyAlignment="1" applyProtection="1">
      <alignment horizontal="center"/>
    </xf>
    <xf numFmtId="0" fontId="1" fillId="0" borderId="2" xfId="1" applyNumberFormat="1" applyFont="1" applyFill="1" applyAlignment="1" applyProtection="1"/>
    <xf numFmtId="0" fontId="14" fillId="0" borderId="2" xfId="1" applyNumberFormat="1" applyFont="1" applyFill="1" applyAlignment="1" applyProtection="1">
      <alignment horizontal="center" vertical="center"/>
    </xf>
    <xf numFmtId="0" fontId="15" fillId="0" borderId="2" xfId="1" applyNumberFormat="1" applyFont="1" applyFill="1" applyAlignment="1" applyProtection="1">
      <alignment horizontal="left" vertical="center"/>
    </xf>
    <xf numFmtId="0" fontId="16" fillId="2" borderId="2" xfId="1" applyNumberFormat="1" applyFont="1" applyFill="1" applyAlignment="1" applyProtection="1">
      <alignment horizontal="center" vertical="center"/>
    </xf>
    <xf numFmtId="0" fontId="1" fillId="0" borderId="2" xfId="1" applyNumberFormat="1" applyFont="1" applyFill="1" applyAlignment="1" applyProtection="1">
      <alignment horizontal="left" vertical="center"/>
    </xf>
    <xf numFmtId="0" fontId="1" fillId="0" borderId="3" xfId="1" applyNumberFormat="1" applyFont="1" applyFill="1" applyBorder="1" applyAlignment="1" applyProtection="1"/>
    <xf numFmtId="0" fontId="1" fillId="0" borderId="4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7" fillId="0" borderId="2" xfId="1" applyNumberFormat="1" applyFont="1" applyFill="1" applyAlignment="1" applyProtection="1">
      <alignment horizontal="left" vertical="center"/>
    </xf>
    <xf numFmtId="0" fontId="16" fillId="0" borderId="2" xfId="1" applyNumberFormat="1" applyFont="1" applyFill="1" applyAlignment="1" applyProtection="1">
      <alignment horizontal="left" vertical="center"/>
    </xf>
    <xf numFmtId="0" fontId="18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left" vertical="top"/>
    </xf>
    <xf numFmtId="0" fontId="3" fillId="0" borderId="2" xfId="1" applyNumberFormat="1" applyFont="1" applyFill="1" applyAlignment="1" applyProtection="1">
      <alignment horizontal="left" vertical="center"/>
    </xf>
    <xf numFmtId="0" fontId="19" fillId="0" borderId="2" xfId="1" applyNumberFormat="1" applyFont="1" applyFill="1" applyAlignment="1" applyProtection="1">
      <alignment horizontal="left" vertical="top" wrapText="1"/>
    </xf>
    <xf numFmtId="0" fontId="4" fillId="0" borderId="2" xfId="1" applyNumberFormat="1" applyFont="1" applyFill="1" applyAlignment="1" applyProtection="1">
      <alignment horizontal="left" vertical="top"/>
    </xf>
    <xf numFmtId="0" fontId="4" fillId="0" borderId="2" xfId="1" applyNumberFormat="1" applyFont="1" applyFill="1" applyAlignment="1" applyProtection="1">
      <alignment horizontal="left" vertical="top" wrapText="1"/>
    </xf>
    <xf numFmtId="0" fontId="19" fillId="0" borderId="2" xfId="1" applyNumberFormat="1" applyFont="1" applyFill="1" applyAlignment="1" applyProtection="1">
      <alignment horizontal="left" vertical="top"/>
    </xf>
    <xf numFmtId="0" fontId="2" fillId="0" borderId="2" xfId="1" applyNumberFormat="1" applyFont="1" applyFill="1" applyAlignment="1" applyProtection="1">
      <alignment horizontal="left" vertical="center"/>
    </xf>
    <xf numFmtId="164" fontId="3" fillId="0" borderId="2" xfId="1" applyNumberFormat="1" applyFont="1" applyFill="1" applyAlignment="1" applyProtection="1">
      <alignment horizontal="left" vertical="center"/>
    </xf>
    <xf numFmtId="164" fontId="3" fillId="3" borderId="2" xfId="1" applyNumberFormat="1" applyFont="1" applyFill="1" applyAlignment="1" applyProtection="1">
      <alignment horizontal="left" vertical="center"/>
      <protection locked="0"/>
    </xf>
    <xf numFmtId="49" fontId="3" fillId="0" borderId="2" xfId="1" applyNumberFormat="1" applyFont="1" applyFill="1" applyAlignment="1" applyProtection="1">
      <alignment horizontal="left" vertical="center"/>
    </xf>
    <xf numFmtId="49" fontId="1" fillId="0" borderId="2" xfId="1" applyNumberFormat="1" applyFont="1" applyFill="1" applyAlignment="1" applyProtection="1"/>
    <xf numFmtId="0" fontId="3" fillId="3" borderId="2" xfId="1" applyNumberFormat="1" applyFont="1" applyFill="1" applyAlignment="1" applyProtection="1">
      <alignment horizontal="left" vertical="center"/>
      <protection locked="0"/>
    </xf>
    <xf numFmtId="0" fontId="3" fillId="0" borderId="2" xfId="1" applyNumberFormat="1" applyFont="1" applyFill="1" applyAlignment="1" applyProtection="1">
      <alignment horizontal="left" vertical="center" wrapText="1"/>
    </xf>
    <xf numFmtId="0" fontId="1" fillId="0" borderId="6" xfId="1" applyNumberFormat="1" applyFont="1" applyFill="1" applyBorder="1" applyAlignment="1" applyProtection="1"/>
    <xf numFmtId="0" fontId="13" fillId="0" borderId="2" xfId="1" applyNumberFormat="1" applyFont="1" applyFill="1" applyAlignment="1" applyProtection="1">
      <alignment horizontal="center" vertical="center"/>
    </xf>
    <xf numFmtId="0" fontId="1" fillId="0" borderId="5" xfId="1" applyNumberFormat="1" applyFont="1" applyFill="1" applyBorder="1" applyAlignment="1" applyProtection="1">
      <alignment vertical="center"/>
    </xf>
    <xf numFmtId="0" fontId="20" fillId="0" borderId="7" xfId="1" applyNumberFormat="1" applyFont="1" applyFill="1" applyBorder="1" applyAlignment="1" applyProtection="1">
      <alignment horizontal="left" vertical="center"/>
    </xf>
    <xf numFmtId="0" fontId="1" fillId="0" borderId="7" xfId="1" applyNumberFormat="1" applyFont="1" applyFill="1" applyBorder="1" applyAlignment="1" applyProtection="1">
      <alignment vertical="center"/>
    </xf>
    <xf numFmtId="4" fontId="1" fillId="0" borderId="7" xfId="1" applyNumberFormat="1" applyFont="1" applyFill="1" applyBorder="1" applyAlignment="1" applyProtection="1">
      <alignment vertical="center"/>
    </xf>
    <xf numFmtId="4" fontId="20" fillId="0" borderId="7" xfId="1" applyNumberFormat="1" applyFont="1" applyFill="1" applyBorder="1" applyAlignment="1" applyProtection="1">
      <alignment vertical="center"/>
    </xf>
    <xf numFmtId="4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horizontal="right" vertical="center"/>
    </xf>
    <xf numFmtId="0" fontId="21" fillId="0" borderId="2" xfId="1" applyNumberFormat="1" applyFont="1" applyFill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vertical="center"/>
    </xf>
    <xf numFmtId="165" fontId="2" fillId="0" borderId="2" xfId="1" applyNumberFormat="1" applyFont="1" applyFill="1" applyAlignment="1" applyProtection="1">
      <alignment horizontal="left" vertical="center"/>
    </xf>
    <xf numFmtId="4" fontId="22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vertical="center"/>
    </xf>
    <xf numFmtId="0" fontId="1" fillId="4" borderId="2" xfId="1" applyNumberFormat="1" applyFont="1" applyFill="1" applyAlignment="1" applyProtection="1">
      <alignment vertical="center"/>
    </xf>
    <xf numFmtId="0" fontId="5" fillId="4" borderId="8" xfId="1" applyNumberFormat="1" applyFont="1" applyFill="1" applyBorder="1" applyAlignment="1" applyProtection="1">
      <alignment horizontal="left" vertical="center"/>
    </xf>
    <xf numFmtId="0" fontId="1" fillId="4" borderId="9" xfId="1" applyNumberFormat="1" applyFont="1" applyFill="1" applyBorder="1" applyAlignment="1" applyProtection="1">
      <alignment vertical="center"/>
    </xf>
    <xf numFmtId="0" fontId="5" fillId="4" borderId="9" xfId="1" applyNumberFormat="1" applyFont="1" applyFill="1" applyBorder="1" applyAlignment="1" applyProtection="1">
      <alignment horizontal="center" vertical="center"/>
    </xf>
    <xf numFmtId="4" fontId="1" fillId="4" borderId="9" xfId="1" applyNumberFormat="1" applyFont="1" applyFill="1" applyBorder="1" applyAlignment="1" applyProtection="1">
      <alignment vertical="center"/>
    </xf>
    <xf numFmtId="4" fontId="5" fillId="4" borderId="9" xfId="1" applyNumberFormat="1" applyFont="1" applyFill="1" applyBorder="1" applyAlignment="1" applyProtection="1">
      <alignment horizontal="left" vertical="center"/>
    </xf>
    <xf numFmtId="4" fontId="5" fillId="4" borderId="9" xfId="1" applyNumberFormat="1" applyFont="1" applyFill="1" applyBorder="1" applyAlignment="1" applyProtection="1">
      <alignment vertical="center"/>
    </xf>
    <xf numFmtId="4" fontId="5" fillId="4" borderId="10" xfId="1" applyNumberFormat="1" applyFont="1" applyFill="1" applyBorder="1" applyAlignment="1" applyProtection="1">
      <alignment vertical="center"/>
    </xf>
    <xf numFmtId="0" fontId="23" fillId="0" borderId="6" xfId="1" applyNumberFormat="1" applyFont="1" applyFill="1" applyBorder="1" applyAlignment="1" applyProtection="1">
      <alignment horizontal="left" vertical="center"/>
    </xf>
    <xf numFmtId="0" fontId="1" fillId="0" borderId="6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horizontal="left" vertical="center"/>
    </xf>
    <xf numFmtId="0" fontId="1" fillId="0" borderId="11" xfId="1" applyNumberFormat="1" applyFont="1" applyFill="1" applyBorder="1" applyAlignment="1" applyProtection="1">
      <alignment vertical="center"/>
    </xf>
    <xf numFmtId="0" fontId="1" fillId="0" borderId="12" xfId="1" applyNumberFormat="1" applyFont="1" applyFill="1" applyBorder="1" applyAlignment="1" applyProtection="1">
      <alignment vertical="center"/>
    </xf>
    <xf numFmtId="0" fontId="1" fillId="0" borderId="3" xfId="1" applyNumberFormat="1" applyFont="1" applyFill="1" applyBorder="1" applyAlignment="1" applyProtection="1">
      <alignment vertical="center"/>
    </xf>
    <xf numFmtId="0" fontId="1" fillId="0" borderId="4" xfId="1" applyNumberFormat="1" applyFont="1" applyFill="1" applyBorder="1" applyAlignment="1" applyProtection="1">
      <alignment vertical="center"/>
    </xf>
    <xf numFmtId="0" fontId="24" fillId="0" borderId="2" xfId="1" applyNumberFormat="1" applyFont="1" applyFill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vertical="center"/>
    </xf>
    <xf numFmtId="0" fontId="25" fillId="0" borderId="2" xfId="1" applyNumberFormat="1" applyFont="1" applyFill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Alignment="1" applyProtection="1">
      <alignment horizontal="left" vertical="center"/>
    </xf>
    <xf numFmtId="0" fontId="4" fillId="0" borderId="2" xfId="1" applyNumberFormat="1" applyFont="1" applyFill="1" applyAlignment="1" applyProtection="1">
      <alignment horizontal="left" vertical="center" wrapText="1"/>
    </xf>
    <xf numFmtId="0" fontId="20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 wrapText="1"/>
    </xf>
    <xf numFmtId="0" fontId="26" fillId="0" borderId="13" xfId="1" applyNumberFormat="1" applyFont="1" applyFill="1" applyBorder="1" applyAlignment="1" applyProtection="1">
      <alignment horizontal="center" vertical="center"/>
    </xf>
    <xf numFmtId="0" fontId="26" fillId="0" borderId="14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vertical="center"/>
    </xf>
    <xf numFmtId="0" fontId="1" fillId="0" borderId="15" xfId="1" applyNumberFormat="1" applyFont="1" applyFill="1" applyBorder="1" applyAlignment="1" applyProtection="1">
      <alignment vertical="center"/>
    </xf>
    <xf numFmtId="0" fontId="26" fillId="0" borderId="16" xfId="1" applyNumberFormat="1" applyFont="1" applyFill="1" applyBorder="1" applyAlignment="1" applyProtection="1">
      <alignment horizontal="center" vertical="center"/>
    </xf>
    <xf numFmtId="0" fontId="26" fillId="0" borderId="2" xfId="1" applyNumberFormat="1" applyFont="1" applyFill="1" applyAlignment="1" applyProtection="1">
      <alignment horizontal="center" vertical="center"/>
    </xf>
    <xf numFmtId="0" fontId="1" fillId="0" borderId="17" xfId="1" applyNumberFormat="1" applyFont="1" applyFill="1" applyBorder="1" applyAlignment="1" applyProtection="1">
      <alignment vertical="center"/>
    </xf>
    <xf numFmtId="0" fontId="27" fillId="0" borderId="2" xfId="1" applyNumberFormat="1" applyFont="1" applyFill="1" applyAlignment="1" applyProtection="1">
      <alignment horizontal="center" vertical="center"/>
    </xf>
    <xf numFmtId="0" fontId="28" fillId="5" borderId="8" xfId="1" applyNumberFormat="1" applyFont="1" applyFill="1" applyBorder="1" applyAlignment="1" applyProtection="1">
      <alignment horizontal="center" vertical="center"/>
    </xf>
    <xf numFmtId="0" fontId="28" fillId="5" borderId="9" xfId="1" applyNumberFormat="1" applyFont="1" applyFill="1" applyBorder="1" applyAlignment="1" applyProtection="1">
      <alignment horizontal="center" vertical="center"/>
    </xf>
    <xf numFmtId="0" fontId="1" fillId="5" borderId="9" xfId="1" applyNumberFormat="1" applyFont="1" applyFill="1" applyBorder="1" applyAlignment="1" applyProtection="1">
      <alignment vertical="center"/>
    </xf>
    <xf numFmtId="0" fontId="28" fillId="5" borderId="9" xfId="1" applyNumberFormat="1" applyFont="1" applyFill="1" applyBorder="1" applyAlignment="1" applyProtection="1">
      <alignment horizontal="right" vertical="center"/>
    </xf>
    <xf numFmtId="0" fontId="28" fillId="5" borderId="10" xfId="1" applyNumberFormat="1" applyFont="1" applyFill="1" applyBorder="1" applyAlignment="1" applyProtection="1">
      <alignment horizontal="center" vertical="center"/>
    </xf>
    <xf numFmtId="0" fontId="29" fillId="0" borderId="18" xfId="1" applyNumberFormat="1" applyFont="1" applyFill="1" applyBorder="1" applyAlignment="1" applyProtection="1">
      <alignment horizontal="center" vertical="center" wrapText="1"/>
    </xf>
    <xf numFmtId="0" fontId="29" fillId="0" borderId="19" xfId="1" applyNumberFormat="1" applyFont="1" applyFill="1" applyBorder="1" applyAlignment="1" applyProtection="1">
      <alignment horizontal="center" vertical="center" wrapText="1"/>
    </xf>
    <xf numFmtId="0" fontId="29" fillId="0" borderId="20" xfId="1" applyNumberFormat="1" applyFont="1" applyFill="1" applyBorder="1" applyAlignment="1" applyProtection="1">
      <alignment horizontal="center" vertical="center" wrapText="1"/>
    </xf>
    <xf numFmtId="0" fontId="1" fillId="0" borderId="21" xfId="1" applyNumberFormat="1" applyFont="1" applyFill="1" applyBorder="1" applyAlignment="1" applyProtection="1">
      <alignment vertical="center"/>
    </xf>
    <xf numFmtId="0" fontId="1" fillId="0" borderId="13" xfId="1" applyNumberFormat="1" applyFont="1" applyFill="1" applyBorder="1" applyAlignment="1" applyProtection="1">
      <alignment vertical="center"/>
    </xf>
    <xf numFmtId="0" fontId="30" fillId="0" borderId="2" xfId="1" applyNumberFormat="1" applyFont="1" applyFill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vertical="center"/>
    </xf>
    <xf numFmtId="0" fontId="31" fillId="0" borderId="2" xfId="1" applyNumberFormat="1" applyFont="1" applyFill="1" applyAlignment="1" applyProtection="1">
      <alignment horizontal="left" vertical="center"/>
    </xf>
    <xf numFmtId="0" fontId="31" fillId="0" borderId="2" xfId="1" applyNumberFormat="1" applyFont="1" applyFill="1" applyAlignment="1" applyProtection="1">
      <alignment vertical="center"/>
    </xf>
    <xf numFmtId="4" fontId="31" fillId="0" borderId="2" xfId="1" applyNumberFormat="1" applyFont="1" applyFill="1" applyAlignment="1" applyProtection="1">
      <alignment horizontal="right" vertical="center"/>
    </xf>
    <xf numFmtId="4" fontId="31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horizontal="center" vertical="center"/>
    </xf>
    <xf numFmtId="4" fontId="26" fillId="0" borderId="16" xfId="1" applyNumberFormat="1" applyFont="1" applyFill="1" applyBorder="1" applyAlignment="1" applyProtection="1">
      <alignment vertical="center"/>
    </xf>
    <xf numFmtId="4" fontId="26" fillId="0" borderId="2" xfId="1" applyNumberFormat="1" applyFont="1" applyFill="1" applyAlignment="1" applyProtection="1">
      <alignment vertical="center"/>
    </xf>
    <xf numFmtId="166" fontId="26" fillId="0" borderId="2" xfId="1" applyNumberFormat="1" applyFont="1" applyFill="1" applyAlignment="1" applyProtection="1">
      <alignment vertical="center"/>
    </xf>
    <xf numFmtId="4" fontId="26" fillId="0" borderId="17" xfId="1" applyNumberFormat="1" applyFont="1" applyFill="1" applyBorder="1" applyAlignment="1" applyProtection="1">
      <alignment vertical="center"/>
    </xf>
    <xf numFmtId="0" fontId="5" fillId="0" borderId="2" xfId="1" applyNumberFormat="1" applyFont="1" applyFill="1" applyAlignment="1" applyProtection="1">
      <alignment horizontal="left" vertical="center"/>
    </xf>
    <xf numFmtId="0" fontId="32" fillId="0" borderId="2" xfId="1" applyNumberFormat="1" applyFont="1" applyFill="1" applyAlignment="1" applyProtection="1">
      <alignment horizontal="left" vertical="center"/>
    </xf>
    <xf numFmtId="0" fontId="33" fillId="0" borderId="2" xfId="1" applyNumberFormat="1" applyFont="1" applyFill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vertical="center"/>
    </xf>
    <xf numFmtId="0" fontId="34" fillId="0" borderId="2" xfId="1" applyNumberFormat="1" applyFont="1" applyFill="1" applyAlignment="1" applyProtection="1">
      <alignment horizontal="left" vertical="center"/>
    </xf>
    <xf numFmtId="49" fontId="35" fillId="0" borderId="2" xfId="1" applyNumberFormat="1" applyFont="1" applyFill="1" applyAlignment="1" applyProtection="1">
      <alignment vertical="center"/>
    </xf>
    <xf numFmtId="0" fontId="35" fillId="0" borderId="2" xfId="1" applyNumberFormat="1" applyFont="1" applyFill="1" applyAlignment="1" applyProtection="1">
      <alignment vertical="center"/>
    </xf>
    <xf numFmtId="0" fontId="35" fillId="0" borderId="2" xfId="1" applyNumberFormat="1" applyFont="1" applyFill="1" applyAlignment="1" applyProtection="1">
      <alignment vertical="center" wrapText="1"/>
    </xf>
    <xf numFmtId="4" fontId="34" fillId="0" borderId="2" xfId="1" applyNumberFormat="1" applyFont="1" applyFill="1" applyAlignment="1" applyProtection="1">
      <alignment horizontal="right" vertical="center"/>
    </xf>
    <xf numFmtId="4" fontId="34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horizontal="center" vertical="center"/>
    </xf>
    <xf numFmtId="0" fontId="34" fillId="0" borderId="5" xfId="1" applyNumberFormat="1" applyFont="1" applyFill="1" applyBorder="1" applyAlignment="1" applyProtection="1">
      <alignment vertical="center"/>
    </xf>
    <xf numFmtId="4" fontId="36" fillId="0" borderId="16" xfId="1" applyNumberFormat="1" applyFont="1" applyFill="1" applyBorder="1" applyAlignment="1" applyProtection="1">
      <alignment vertical="center"/>
    </xf>
    <xf numFmtId="4" fontId="36" fillId="0" borderId="2" xfId="1" applyNumberFormat="1" applyFont="1" applyFill="1" applyAlignment="1" applyProtection="1">
      <alignment vertical="center"/>
    </xf>
    <xf numFmtId="166" fontId="36" fillId="0" borderId="2" xfId="1" applyNumberFormat="1" applyFont="1" applyFill="1" applyAlignment="1" applyProtection="1">
      <alignment vertical="center"/>
    </xf>
    <xf numFmtId="4" fontId="37" fillId="0" borderId="2" xfId="5" applyNumberFormat="1" applyFont="1" applyFill="1" applyBorder="1" applyAlignment="1" applyProtection="1">
      <alignment vertical="center"/>
    </xf>
    <xf numFmtId="4" fontId="36" fillId="0" borderId="17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Alignment="1" applyProtection="1">
      <alignment horizontal="left" vertical="center"/>
    </xf>
    <xf numFmtId="0" fontId="38" fillId="0" borderId="2" xfId="1" applyNumberFormat="1" applyFont="1" applyFill="1" applyAlignment="1" applyProtection="1">
      <alignment horizontal="left" vertical="center"/>
    </xf>
    <xf numFmtId="0" fontId="7" fillId="0" borderId="0" xfId="2"/>
    <xf numFmtId="0" fontId="39" fillId="2" borderId="0" xfId="2" applyFont="1" applyFill="1" applyAlignment="1">
      <alignment horizontal="center" vertical="center"/>
    </xf>
    <xf numFmtId="0" fontId="7" fillId="0" borderId="22" xfId="2" applyBorder="1"/>
    <xf numFmtId="0" fontId="7" fillId="0" borderId="23" xfId="2" applyBorder="1"/>
    <xf numFmtId="0" fontId="7" fillId="0" borderId="24" xfId="2" applyBorder="1"/>
    <xf numFmtId="0" fontId="40" fillId="0" borderId="0" xfId="2" applyFont="1" applyAlignment="1">
      <alignment horizontal="left" vertical="center"/>
    </xf>
    <xf numFmtId="0" fontId="41" fillId="0" borderId="0" xfId="2" applyFont="1" applyAlignment="1">
      <alignment horizontal="left" vertical="center"/>
    </xf>
    <xf numFmtId="0" fontId="41" fillId="0" borderId="0" xfId="2" applyFont="1" applyAlignment="1">
      <alignment horizontal="left" vertical="center" wrapText="1"/>
    </xf>
    <xf numFmtId="0" fontId="7" fillId="0" borderId="24" xfId="2" applyBorder="1" applyAlignment="1">
      <alignment vertical="center"/>
    </xf>
    <xf numFmtId="0" fontId="42" fillId="0" borderId="0" xfId="2" applyFont="1" applyAlignment="1">
      <alignment horizontal="left" vertical="center" wrapText="1"/>
    </xf>
    <xf numFmtId="0" fontId="43" fillId="0" borderId="0" xfId="2" applyFont="1" applyAlignment="1">
      <alignment horizontal="left" vertical="center" wrapText="1"/>
    </xf>
    <xf numFmtId="0" fontId="44" fillId="0" borderId="0" xfId="2" applyFont="1" applyAlignment="1">
      <alignment horizontal="left" vertical="center"/>
    </xf>
    <xf numFmtId="49" fontId="44" fillId="0" borderId="0" xfId="2" applyNumberFormat="1" applyFont="1" applyAlignment="1">
      <alignment horizontal="left" vertical="center"/>
    </xf>
    <xf numFmtId="0" fontId="45" fillId="0" borderId="0" xfId="2" applyFont="1" applyAlignment="1">
      <alignment vertical="center"/>
    </xf>
    <xf numFmtId="164" fontId="44" fillId="0" borderId="0" xfId="2" applyNumberFormat="1" applyFont="1" applyAlignment="1">
      <alignment horizontal="left" vertical="center"/>
    </xf>
    <xf numFmtId="0" fontId="41" fillId="0" borderId="0" xfId="2" applyFont="1" applyAlignment="1">
      <alignment horizontal="left" vertical="top"/>
    </xf>
    <xf numFmtId="0" fontId="7" fillId="0" borderId="0" xfId="2" applyAlignment="1">
      <alignment vertical="top"/>
    </xf>
    <xf numFmtId="0" fontId="45" fillId="0" borderId="0" xfId="2" applyFont="1" applyAlignment="1">
      <alignment vertical="top"/>
    </xf>
    <xf numFmtId="49" fontId="44" fillId="3" borderId="0" xfId="2" applyNumberFormat="1" applyFont="1" applyFill="1" applyAlignment="1" applyProtection="1">
      <alignment horizontal="left" vertical="center"/>
      <protection locked="0"/>
    </xf>
    <xf numFmtId="0" fontId="7" fillId="0" borderId="24" xfId="2" applyBorder="1" applyAlignment="1">
      <alignment vertical="center" wrapText="1"/>
    </xf>
    <xf numFmtId="49" fontId="44" fillId="0" borderId="0" xfId="2" applyNumberFormat="1" applyFont="1" applyAlignment="1">
      <alignment horizontal="left" vertical="center" wrapText="1"/>
    </xf>
    <xf numFmtId="49" fontId="45" fillId="0" borderId="0" xfId="2" applyNumberFormat="1" applyFont="1" applyAlignment="1">
      <alignment vertical="center" wrapText="1"/>
    </xf>
    <xf numFmtId="0" fontId="7" fillId="0" borderId="25" xfId="2" applyBorder="1" applyAlignment="1">
      <alignment vertical="center"/>
    </xf>
    <xf numFmtId="0" fontId="46" fillId="0" borderId="0" xfId="2" applyFont="1" applyAlignment="1">
      <alignment horizontal="left" vertical="center"/>
    </xf>
    <xf numFmtId="4" fontId="7" fillId="0" borderId="0" xfId="2" applyNumberFormat="1" applyAlignment="1">
      <alignment vertical="center"/>
    </xf>
    <xf numFmtId="4" fontId="47" fillId="0" borderId="0" xfId="2" applyNumberFormat="1" applyFont="1" applyAlignment="1">
      <alignment vertical="center"/>
    </xf>
    <xf numFmtId="4" fontId="7" fillId="0" borderId="25" xfId="2" applyNumberFormat="1" applyBorder="1" applyAlignment="1">
      <alignment vertical="center"/>
    </xf>
    <xf numFmtId="4" fontId="41" fillId="0" borderId="0" xfId="2" applyNumberFormat="1" applyFont="1" applyAlignment="1">
      <alignment horizontal="right" vertical="center"/>
    </xf>
    <xf numFmtId="0" fontId="41" fillId="0" borderId="0" xfId="2" applyFont="1" applyAlignment="1">
      <alignment horizontal="right" vertical="center"/>
    </xf>
    <xf numFmtId="165" fontId="41" fillId="0" borderId="0" xfId="2" applyNumberFormat="1" applyFont="1" applyAlignment="1">
      <alignment horizontal="right" vertical="center"/>
    </xf>
    <xf numFmtId="4" fontId="41" fillId="0" borderId="0" xfId="2" applyNumberFormat="1" applyFont="1" applyAlignment="1">
      <alignment vertical="center"/>
    </xf>
    <xf numFmtId="0" fontId="7" fillId="5" borderId="0" xfId="2" applyFill="1" applyAlignment="1">
      <alignment vertical="center"/>
    </xf>
    <xf numFmtId="0" fontId="48" fillId="5" borderId="26" xfId="2" applyFont="1" applyFill="1" applyBorder="1" applyAlignment="1">
      <alignment horizontal="left" vertical="center"/>
    </xf>
    <xf numFmtId="0" fontId="7" fillId="5" borderId="27" xfId="2" applyFill="1" applyBorder="1" applyAlignment="1">
      <alignment vertical="center"/>
    </xf>
    <xf numFmtId="4" fontId="7" fillId="5" borderId="27" xfId="2" applyNumberFormat="1" applyFill="1" applyBorder="1" applyAlignment="1">
      <alignment vertical="center"/>
    </xf>
    <xf numFmtId="0" fontId="48" fillId="5" borderId="27" xfId="2" applyFont="1" applyFill="1" applyBorder="1" applyAlignment="1">
      <alignment horizontal="right" vertical="center"/>
    </xf>
    <xf numFmtId="0" fontId="48" fillId="5" borderId="27" xfId="2" applyFont="1" applyFill="1" applyBorder="1" applyAlignment="1">
      <alignment horizontal="center" vertical="center"/>
    </xf>
    <xf numFmtId="4" fontId="48" fillId="5" borderId="27" xfId="2" applyNumberFormat="1" applyFont="1" applyFill="1" applyBorder="1" applyAlignment="1">
      <alignment vertical="center"/>
    </xf>
    <xf numFmtId="0" fontId="7" fillId="5" borderId="28" xfId="2" applyFill="1" applyBorder="1" applyAlignment="1">
      <alignment vertical="center"/>
    </xf>
    <xf numFmtId="0" fontId="49" fillId="0" borderId="29" xfId="2" applyFont="1" applyBorder="1" applyAlignment="1">
      <alignment horizontal="left" vertical="center"/>
    </xf>
    <xf numFmtId="0" fontId="7" fillId="0" borderId="29" xfId="2" applyBorder="1" applyAlignment="1">
      <alignment vertical="center"/>
    </xf>
    <xf numFmtId="0" fontId="41" fillId="0" borderId="30" xfId="2" applyFont="1" applyBorder="1" applyAlignment="1">
      <alignment horizontal="left" vertical="center"/>
    </xf>
    <xf numFmtId="0" fontId="7" fillId="0" borderId="30" xfId="2" applyBorder="1" applyAlignment="1">
      <alignment vertical="center"/>
    </xf>
    <xf numFmtId="0" fontId="41" fillId="0" borderId="30" xfId="2" applyFont="1" applyBorder="1" applyAlignment="1">
      <alignment horizontal="center" vertical="center"/>
    </xf>
    <xf numFmtId="0" fontId="41" fillId="0" borderId="30" xfId="2" applyFont="1" applyBorder="1" applyAlignment="1">
      <alignment horizontal="right" vertical="center"/>
    </xf>
    <xf numFmtId="0" fontId="7" fillId="0" borderId="31" xfId="2" applyBorder="1" applyAlignment="1">
      <alignment vertical="center"/>
    </xf>
    <xf numFmtId="0" fontId="7" fillId="0" borderId="32" xfId="2" applyBorder="1" applyAlignment="1">
      <alignment vertical="center"/>
    </xf>
    <xf numFmtId="0" fontId="39" fillId="0" borderId="0" xfId="2" applyFont="1" applyAlignment="1">
      <alignment horizontal="center" vertical="center"/>
    </xf>
    <xf numFmtId="0" fontId="7" fillId="0" borderId="22" xfId="2" applyBorder="1" applyAlignment="1">
      <alignment vertical="center"/>
    </xf>
    <xf numFmtId="0" fontId="7" fillId="0" borderId="23" xfId="2" applyBorder="1" applyAlignment="1">
      <alignment vertical="center"/>
    </xf>
    <xf numFmtId="0" fontId="50" fillId="0" borderId="0" xfId="2" applyFont="1" applyAlignment="1">
      <alignment horizontal="left" vertical="center"/>
    </xf>
    <xf numFmtId="0" fontId="44" fillId="0" borderId="0" xfId="2" applyFont="1" applyAlignment="1">
      <alignment horizontal="left" vertical="center" wrapText="1"/>
    </xf>
    <xf numFmtId="0" fontId="7" fillId="0" borderId="24" xfId="2" applyBorder="1" applyAlignment="1">
      <alignment horizontal="center" vertical="center" wrapText="1"/>
    </xf>
    <xf numFmtId="0" fontId="51" fillId="5" borderId="33" xfId="2" applyFont="1" applyFill="1" applyBorder="1" applyAlignment="1">
      <alignment horizontal="center" vertical="center" wrapText="1"/>
    </xf>
    <xf numFmtId="0" fontId="51" fillId="5" borderId="34" xfId="2" applyFont="1" applyFill="1" applyBorder="1" applyAlignment="1">
      <alignment horizontal="center" vertical="center" wrapText="1"/>
    </xf>
    <xf numFmtId="0" fontId="51" fillId="5" borderId="35" xfId="2" applyFont="1" applyFill="1" applyBorder="1" applyAlignment="1">
      <alignment horizontal="center" vertical="center" wrapText="1"/>
    </xf>
    <xf numFmtId="0" fontId="7" fillId="0" borderId="0" xfId="2" applyBorder="1" applyAlignment="1">
      <alignment horizontal="center" vertical="center" wrapText="1"/>
    </xf>
    <xf numFmtId="0" fontId="52" fillId="0" borderId="33" xfId="2" applyFont="1" applyBorder="1" applyAlignment="1">
      <alignment horizontal="center" vertical="center" wrapText="1"/>
    </xf>
    <xf numFmtId="0" fontId="52" fillId="0" borderId="34" xfId="2" applyFont="1" applyBorder="1" applyAlignment="1">
      <alignment horizontal="center" vertical="center" wrapText="1"/>
    </xf>
    <xf numFmtId="0" fontId="52" fillId="0" borderId="35" xfId="2" applyFont="1" applyBorder="1" applyAlignment="1">
      <alignment horizontal="center" vertical="center" wrapText="1"/>
    </xf>
    <xf numFmtId="0" fontId="47" fillId="0" borderId="0" xfId="2" applyFont="1" applyAlignment="1">
      <alignment horizontal="left" vertical="center"/>
    </xf>
    <xf numFmtId="4" fontId="47" fillId="0" borderId="0" xfId="2" applyNumberFormat="1" applyFont="1"/>
    <xf numFmtId="0" fontId="53" fillId="0" borderId="36" xfId="2" applyFont="1" applyBorder="1" applyAlignment="1">
      <alignment vertical="center"/>
    </xf>
    <xf numFmtId="0" fontId="53" fillId="0" borderId="25" xfId="2" applyFont="1" applyBorder="1" applyAlignment="1">
      <alignment vertical="center"/>
    </xf>
    <xf numFmtId="166" fontId="54" fillId="0" borderId="25" xfId="2" applyNumberFormat="1" applyFont="1" applyBorder="1"/>
    <xf numFmtId="166" fontId="54" fillId="0" borderId="37" xfId="2" applyNumberFormat="1" applyFont="1" applyBorder="1"/>
    <xf numFmtId="0" fontId="7" fillId="0" borderId="0" xfId="2" applyBorder="1" applyAlignment="1">
      <alignment vertical="center"/>
    </xf>
    <xf numFmtId="0" fontId="8" fillId="0" borderId="24" xfId="2" applyFont="1" applyBorder="1"/>
    <xf numFmtId="0" fontId="8" fillId="0" borderId="0" xfId="2" applyFont="1" applyAlignment="1">
      <alignment horizontal="center"/>
    </xf>
    <xf numFmtId="0" fontId="55" fillId="0" borderId="0" xfId="2" applyFont="1" applyAlignment="1">
      <alignment horizontal="center"/>
    </xf>
    <xf numFmtId="0" fontId="8" fillId="0" borderId="0" xfId="2" applyFont="1" applyAlignment="1">
      <alignment wrapText="1"/>
    </xf>
    <xf numFmtId="0" fontId="8" fillId="0" borderId="0" xfId="2" applyFont="1" applyAlignment="1">
      <alignment horizontal="center" wrapText="1"/>
    </xf>
    <xf numFmtId="167" fontId="8" fillId="0" borderId="0" xfId="2" applyNumberFormat="1" applyFont="1"/>
    <xf numFmtId="4" fontId="8" fillId="0" borderId="0" xfId="2" applyNumberFormat="1" applyFont="1"/>
    <xf numFmtId="0" fontId="8" fillId="0" borderId="38" xfId="2" applyFont="1" applyBorder="1"/>
    <xf numFmtId="0" fontId="55" fillId="0" borderId="0" xfId="2" applyFont="1"/>
    <xf numFmtId="166" fontId="55" fillId="0" borderId="0" xfId="2" applyNumberFormat="1" applyFont="1"/>
    <xf numFmtId="166" fontId="55" fillId="0" borderId="39" xfId="2" applyNumberFormat="1" applyFont="1" applyBorder="1"/>
    <xf numFmtId="0" fontId="8" fillId="0" borderId="0" xfId="2" applyFont="1" applyBorder="1"/>
    <xf numFmtId="0" fontId="56" fillId="0" borderId="24" xfId="2" applyFont="1" applyBorder="1"/>
    <xf numFmtId="0" fontId="56" fillId="0" borderId="0" xfId="2" applyFont="1" applyAlignment="1">
      <alignment horizontal="center"/>
    </xf>
    <xf numFmtId="0" fontId="56" fillId="0" borderId="0" xfId="2" applyFont="1" applyAlignment="1">
      <alignment wrapText="1"/>
    </xf>
    <xf numFmtId="0" fontId="56" fillId="0" borderId="0" xfId="2" applyFont="1"/>
    <xf numFmtId="0" fontId="56" fillId="0" borderId="0" xfId="2" applyFont="1" applyAlignment="1">
      <alignment horizontal="center" wrapText="1"/>
    </xf>
    <xf numFmtId="167" fontId="56" fillId="0" borderId="0" xfId="2" applyNumberFormat="1" applyFont="1"/>
    <xf numFmtId="4" fontId="56" fillId="0" borderId="0" xfId="2" applyNumberFormat="1" applyFont="1"/>
    <xf numFmtId="0" fontId="56" fillId="0" borderId="38" xfId="2" applyFont="1" applyBorder="1"/>
    <xf numFmtId="0" fontId="9" fillId="0" borderId="0" xfId="2" applyFont="1" applyBorder="1"/>
    <xf numFmtId="0" fontId="57" fillId="0" borderId="24" xfId="2" applyFont="1" applyBorder="1" applyAlignment="1">
      <alignment vertical="center"/>
    </xf>
    <xf numFmtId="0" fontId="57" fillId="0" borderId="40" xfId="2" applyFont="1" applyBorder="1" applyAlignment="1">
      <alignment horizontal="center" vertical="center"/>
    </xf>
    <xf numFmtId="0" fontId="57" fillId="0" borderId="40" xfId="2" applyFont="1" applyBorder="1" applyAlignment="1">
      <alignment vertical="center" wrapText="1"/>
    </xf>
    <xf numFmtId="0" fontId="57" fillId="0" borderId="40" xfId="2" applyFont="1" applyBorder="1" applyAlignment="1">
      <alignment horizontal="center" vertical="center" wrapText="1"/>
    </xf>
    <xf numFmtId="167" fontId="57" fillId="0" borderId="40" xfId="2" applyNumberFormat="1" applyFont="1" applyBorder="1" applyAlignment="1">
      <alignment vertical="center"/>
    </xf>
    <xf numFmtId="4" fontId="57" fillId="3" borderId="40" xfId="2" applyNumberFormat="1" applyFont="1" applyFill="1" applyBorder="1" applyAlignment="1" applyProtection="1">
      <alignment vertical="center"/>
      <protection locked="0"/>
    </xf>
    <xf numFmtId="4" fontId="57" fillId="0" borderId="40" xfId="2" applyNumberFormat="1" applyFont="1" applyBorder="1" applyAlignment="1">
      <alignment vertical="center"/>
    </xf>
    <xf numFmtId="0" fontId="52" fillId="0" borderId="38" xfId="2" applyFont="1" applyBorder="1" applyAlignment="1">
      <alignment vertical="center"/>
    </xf>
    <xf numFmtId="0" fontId="52" fillId="0" borderId="0" xfId="2" applyFont="1" applyAlignment="1">
      <alignment vertical="center"/>
    </xf>
    <xf numFmtId="166" fontId="52" fillId="0" borderId="0" xfId="2" applyNumberFormat="1" applyFont="1" applyAlignment="1">
      <alignment vertical="center"/>
    </xf>
    <xf numFmtId="166" fontId="52" fillId="0" borderId="39" xfId="2" applyNumberFormat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58" fillId="0" borderId="24" xfId="2" applyFont="1" applyBorder="1" applyAlignment="1">
      <alignment vertical="center"/>
    </xf>
    <xf numFmtId="0" fontId="58" fillId="0" borderId="0" xfId="2" applyFont="1" applyAlignment="1">
      <alignment horizontal="center" vertical="center"/>
    </xf>
    <xf numFmtId="0" fontId="59" fillId="0" borderId="0" xfId="2" applyFont="1" applyAlignment="1">
      <alignment vertical="center"/>
    </xf>
    <xf numFmtId="0" fontId="58" fillId="0" borderId="0" xfId="2" applyFont="1" applyAlignment="1">
      <alignment vertical="center" wrapText="1"/>
    </xf>
    <xf numFmtId="49" fontId="58" fillId="0" borderId="0" xfId="2" applyNumberFormat="1" applyFont="1" applyAlignment="1">
      <alignment vertical="center" wrapText="1"/>
    </xf>
    <xf numFmtId="0" fontId="58" fillId="0" borderId="0" xfId="2" applyFont="1" applyAlignment="1">
      <alignment horizontal="center" vertical="center" wrapText="1"/>
    </xf>
    <xf numFmtId="167" fontId="58" fillId="0" borderId="0" xfId="2" applyNumberFormat="1" applyFont="1" applyAlignment="1">
      <alignment vertical="center"/>
    </xf>
    <xf numFmtId="4" fontId="58" fillId="0" borderId="0" xfId="2" applyNumberFormat="1" applyFont="1" applyAlignment="1">
      <alignment vertical="center"/>
    </xf>
    <xf numFmtId="0" fontId="58" fillId="0" borderId="0" xfId="2" applyFont="1" applyAlignment="1">
      <alignment vertical="center"/>
    </xf>
    <xf numFmtId="0" fontId="58" fillId="0" borderId="38" xfId="2" applyFont="1" applyBorder="1" applyAlignment="1">
      <alignment vertical="center"/>
    </xf>
    <xf numFmtId="166" fontId="58" fillId="0" borderId="0" xfId="2" applyNumberFormat="1" applyFont="1" applyAlignment="1">
      <alignment vertical="center"/>
    </xf>
    <xf numFmtId="166" fontId="58" fillId="0" borderId="39" xfId="2" applyNumberFormat="1" applyFont="1" applyBorder="1" applyAlignment="1">
      <alignment vertical="center"/>
    </xf>
    <xf numFmtId="0" fontId="11" fillId="0" borderId="0" xfId="2" applyFont="1" applyBorder="1"/>
    <xf numFmtId="49" fontId="60" fillId="0" borderId="0" xfId="2" applyNumberFormat="1" applyFont="1" applyAlignment="1">
      <alignment vertical="center" wrapText="1"/>
    </xf>
    <xf numFmtId="0" fontId="61" fillId="0" borderId="0" xfId="2" applyFont="1" applyAlignment="1">
      <alignment horizontal="center" vertical="center" wrapText="1"/>
    </xf>
    <xf numFmtId="167" fontId="60" fillId="0" borderId="0" xfId="2" applyNumberFormat="1" applyFont="1" applyAlignment="1">
      <alignment vertical="center"/>
    </xf>
    <xf numFmtId="0" fontId="62" fillId="0" borderId="24" xfId="2" applyFont="1" applyBorder="1" applyAlignment="1">
      <alignment vertical="center"/>
    </xf>
    <xf numFmtId="0" fontId="62" fillId="0" borderId="40" xfId="2" applyFont="1" applyBorder="1" applyAlignment="1">
      <alignment horizontal="center" vertical="center"/>
    </xf>
    <xf numFmtId="0" fontId="62" fillId="0" borderId="40" xfId="2" applyFont="1" applyBorder="1" applyAlignment="1">
      <alignment vertical="center" wrapText="1"/>
    </xf>
    <xf numFmtId="0" fontId="62" fillId="0" borderId="40" xfId="2" applyFont="1" applyBorder="1" applyAlignment="1">
      <alignment horizontal="center" vertical="center" wrapText="1"/>
    </xf>
    <xf numFmtId="167" fontId="62" fillId="0" borderId="40" xfId="2" applyNumberFormat="1" applyFont="1" applyBorder="1" applyAlignment="1">
      <alignment vertical="center"/>
    </xf>
    <xf numFmtId="4" fontId="62" fillId="3" borderId="40" xfId="2" applyNumberFormat="1" applyFont="1" applyFill="1" applyBorder="1" applyAlignment="1" applyProtection="1">
      <alignment vertical="center"/>
      <protection locked="0"/>
    </xf>
    <xf numFmtId="4" fontId="62" fillId="0" borderId="40" xfId="2" applyNumberFormat="1" applyFont="1" applyBorder="1" applyAlignment="1">
      <alignment vertical="center"/>
    </xf>
    <xf numFmtId="0" fontId="62" fillId="0" borderId="38" xfId="2" applyFont="1" applyBorder="1" applyAlignment="1">
      <alignment vertical="center"/>
    </xf>
    <xf numFmtId="0" fontId="62" fillId="0" borderId="0" xfId="2" applyFont="1" applyAlignment="1">
      <alignment vertical="center"/>
    </xf>
    <xf numFmtId="166" fontId="62" fillId="0" borderId="0" xfId="2" applyNumberFormat="1" applyFont="1" applyAlignment="1">
      <alignment vertical="center"/>
    </xf>
    <xf numFmtId="166" fontId="62" fillId="0" borderId="39" xfId="2" applyNumberFormat="1" applyFont="1" applyBorder="1" applyAlignment="1">
      <alignment vertical="center"/>
    </xf>
    <xf numFmtId="0" fontId="12" fillId="0" borderId="0" xfId="2" applyFont="1" applyBorder="1"/>
    <xf numFmtId="0" fontId="57" fillId="0" borderId="0" xfId="2" applyFont="1" applyAlignment="1">
      <alignment horizontal="center" vertical="center"/>
    </xf>
    <xf numFmtId="0" fontId="63" fillId="0" borderId="0" xfId="2" applyFont="1" applyAlignment="1">
      <alignment vertical="center"/>
    </xf>
    <xf numFmtId="0" fontId="57" fillId="0" borderId="0" xfId="2" applyFont="1" applyAlignment="1">
      <alignment vertical="center" wrapText="1"/>
    </xf>
    <xf numFmtId="49" fontId="63" fillId="0" borderId="0" xfId="2" applyNumberFormat="1" applyFont="1" applyAlignment="1">
      <alignment vertical="center" wrapText="1"/>
    </xf>
    <xf numFmtId="0" fontId="57" fillId="0" borderId="0" xfId="2" applyFont="1" applyAlignment="1">
      <alignment horizontal="center" vertical="center" wrapText="1"/>
    </xf>
    <xf numFmtId="167" fontId="57" fillId="0" borderId="0" xfId="2" applyNumberFormat="1" applyFont="1" applyAlignment="1">
      <alignment vertical="center"/>
    </xf>
    <xf numFmtId="4" fontId="57" fillId="0" borderId="0" xfId="2" applyNumberFormat="1" applyFont="1" applyAlignment="1">
      <alignment vertical="center"/>
    </xf>
    <xf numFmtId="0" fontId="57" fillId="0" borderId="0" xfId="2" applyFont="1" applyAlignment="1">
      <alignment vertical="center"/>
    </xf>
    <xf numFmtId="0" fontId="10" fillId="0" borderId="0" xfId="2" applyFont="1" applyBorder="1"/>
    <xf numFmtId="167" fontId="57" fillId="3" borderId="40" xfId="2" applyNumberFormat="1" applyFont="1" applyFill="1" applyBorder="1" applyAlignment="1" applyProtection="1">
      <alignment vertical="center"/>
      <protection locked="0"/>
    </xf>
    <xf numFmtId="0" fontId="61" fillId="0" borderId="0" xfId="2" applyFont="1" applyAlignment="1">
      <alignment vertical="center" wrapText="1"/>
    </xf>
    <xf numFmtId="167" fontId="61" fillId="0" borderId="0" xfId="2" applyNumberFormat="1" applyFont="1" applyAlignment="1">
      <alignment vertical="center"/>
    </xf>
    <xf numFmtId="166" fontId="58" fillId="0" borderId="41" xfId="2" applyNumberFormat="1" applyFont="1" applyBorder="1" applyAlignment="1">
      <alignment vertical="center"/>
    </xf>
    <xf numFmtId="0" fontId="7" fillId="0" borderId="42" xfId="2" applyBorder="1" applyAlignment="1">
      <alignment vertical="center"/>
    </xf>
    <xf numFmtId="0" fontId="7" fillId="0" borderId="0" xfId="3"/>
    <xf numFmtId="0" fontId="39" fillId="2" borderId="0" xfId="3" applyFont="1" applyFill="1" applyAlignment="1">
      <alignment horizontal="center" vertical="center"/>
    </xf>
    <xf numFmtId="0" fontId="7" fillId="0" borderId="22" xfId="3" applyBorder="1"/>
    <xf numFmtId="0" fontId="7" fillId="0" borderId="23" xfId="3" applyBorder="1"/>
    <xf numFmtId="0" fontId="7" fillId="0" borderId="24" xfId="3" applyBorder="1"/>
    <xf numFmtId="0" fontId="40" fillId="0" borderId="0" xfId="3" applyFont="1" applyAlignment="1">
      <alignment horizontal="left" vertical="center"/>
    </xf>
    <xf numFmtId="0" fontId="41" fillId="0" borderId="0" xfId="3" applyFont="1" applyAlignment="1">
      <alignment horizontal="left" vertical="center"/>
    </xf>
    <xf numFmtId="0" fontId="41" fillId="0" borderId="0" xfId="3" applyFont="1" applyAlignment="1">
      <alignment horizontal="left" vertical="center" wrapText="1"/>
    </xf>
    <xf numFmtId="0" fontId="7" fillId="0" borderId="24" xfId="3" applyBorder="1" applyAlignment="1">
      <alignment vertical="center"/>
    </xf>
    <xf numFmtId="0" fontId="42" fillId="0" borderId="0" xfId="3" applyFont="1" applyAlignment="1">
      <alignment horizontal="left" vertical="center" wrapText="1"/>
    </xf>
    <xf numFmtId="0" fontId="43" fillId="0" borderId="0" xfId="3" applyFont="1" applyAlignment="1">
      <alignment horizontal="left" vertical="center" wrapText="1"/>
    </xf>
    <xf numFmtId="0" fontId="44" fillId="0" borderId="0" xfId="3" applyFont="1" applyAlignment="1">
      <alignment horizontal="left" vertical="center"/>
    </xf>
    <xf numFmtId="49" fontId="44" fillId="0" borderId="0" xfId="3" applyNumberFormat="1" applyFont="1" applyAlignment="1">
      <alignment horizontal="left" vertical="center"/>
    </xf>
    <xf numFmtId="0" fontId="45" fillId="0" borderId="0" xfId="3" applyFont="1" applyAlignment="1">
      <alignment vertical="center"/>
    </xf>
    <xf numFmtId="164" fontId="44" fillId="0" borderId="0" xfId="3" applyNumberFormat="1" applyFont="1" applyAlignment="1">
      <alignment horizontal="left" vertical="center"/>
    </xf>
    <xf numFmtId="0" fontId="41" fillId="0" borderId="0" xfId="3" applyFont="1" applyAlignment="1">
      <alignment horizontal="left" vertical="top"/>
    </xf>
    <xf numFmtId="0" fontId="7" fillId="0" borderId="0" xfId="3" applyAlignment="1">
      <alignment vertical="top"/>
    </xf>
    <xf numFmtId="0" fontId="45" fillId="0" borderId="0" xfId="3" applyFont="1" applyAlignment="1">
      <alignment vertical="top"/>
    </xf>
    <xf numFmtId="49" fontId="44" fillId="3" borderId="0" xfId="3" applyNumberFormat="1" applyFont="1" applyFill="1" applyAlignment="1" applyProtection="1">
      <alignment horizontal="left" vertical="center"/>
      <protection locked="0"/>
    </xf>
    <xf numFmtId="0" fontId="7" fillId="0" borderId="24" xfId="3" applyBorder="1" applyAlignment="1">
      <alignment vertical="center" wrapText="1"/>
    </xf>
    <xf numFmtId="49" fontId="44" fillId="0" borderId="0" xfId="3" applyNumberFormat="1" applyFont="1" applyAlignment="1">
      <alignment horizontal="left" vertical="center" wrapText="1"/>
    </xf>
    <xf numFmtId="49" fontId="45" fillId="0" borderId="0" xfId="3" applyNumberFormat="1" applyFont="1" applyAlignment="1">
      <alignment vertical="center" wrapText="1"/>
    </xf>
    <xf numFmtId="0" fontId="7" fillId="0" borderId="25" xfId="3" applyBorder="1" applyAlignment="1">
      <alignment vertical="center"/>
    </xf>
    <xf numFmtId="0" fontId="46" fillId="0" borderId="0" xfId="3" applyFont="1" applyAlignment="1">
      <alignment horizontal="left" vertical="center"/>
    </xf>
    <xf numFmtId="4" fontId="7" fillId="0" borderId="0" xfId="3" applyNumberFormat="1" applyAlignment="1">
      <alignment vertical="center"/>
    </xf>
    <xf numFmtId="4" fontId="47" fillId="0" borderId="0" xfId="3" applyNumberFormat="1" applyFont="1" applyAlignment="1">
      <alignment vertical="center"/>
    </xf>
    <xf numFmtId="4" fontId="7" fillId="0" borderId="25" xfId="3" applyNumberFormat="1" applyBorder="1" applyAlignment="1">
      <alignment vertical="center"/>
    </xf>
    <xf numFmtId="4" fontId="41" fillId="0" borderId="0" xfId="3" applyNumberFormat="1" applyFont="1" applyAlignment="1">
      <alignment horizontal="right" vertical="center"/>
    </xf>
    <xf numFmtId="0" fontId="41" fillId="0" borderId="0" xfId="3" applyFont="1" applyAlignment="1">
      <alignment horizontal="right" vertical="center"/>
    </xf>
    <xf numFmtId="165" fontId="41" fillId="0" borderId="0" xfId="3" applyNumberFormat="1" applyFont="1" applyAlignment="1">
      <alignment horizontal="right" vertical="center"/>
    </xf>
    <xf numFmtId="4" fontId="41" fillId="0" borderId="0" xfId="3" applyNumberFormat="1" applyFont="1" applyAlignment="1">
      <alignment vertical="center"/>
    </xf>
    <xf numFmtId="0" fontId="7" fillId="5" borderId="0" xfId="3" applyFill="1" applyAlignment="1">
      <alignment vertical="center"/>
    </xf>
    <xf numFmtId="0" fontId="48" fillId="5" borderId="26" xfId="3" applyFont="1" applyFill="1" applyBorder="1" applyAlignment="1">
      <alignment horizontal="left" vertical="center"/>
    </xf>
    <xf numFmtId="0" fontId="7" fillId="5" borderId="27" xfId="3" applyFill="1" applyBorder="1" applyAlignment="1">
      <alignment vertical="center"/>
    </xf>
    <xf numFmtId="4" fontId="7" fillId="5" borderId="27" xfId="3" applyNumberFormat="1" applyFill="1" applyBorder="1" applyAlignment="1">
      <alignment vertical="center"/>
    </xf>
    <xf numFmtId="0" fontId="48" fillId="5" borderId="27" xfId="3" applyFont="1" applyFill="1" applyBorder="1" applyAlignment="1">
      <alignment horizontal="right" vertical="center"/>
    </xf>
    <xf numFmtId="0" fontId="48" fillId="5" borderId="27" xfId="3" applyFont="1" applyFill="1" applyBorder="1" applyAlignment="1">
      <alignment horizontal="center" vertical="center"/>
    </xf>
    <xf numFmtId="4" fontId="48" fillId="5" borderId="27" xfId="3" applyNumberFormat="1" applyFont="1" applyFill="1" applyBorder="1" applyAlignment="1">
      <alignment vertical="center"/>
    </xf>
    <xf numFmtId="0" fontId="7" fillId="5" borderId="28" xfId="3" applyFill="1" applyBorder="1" applyAlignment="1">
      <alignment vertical="center"/>
    </xf>
    <xf numFmtId="0" fontId="49" fillId="0" borderId="29" xfId="3" applyFont="1" applyBorder="1" applyAlignment="1">
      <alignment horizontal="left" vertical="center"/>
    </xf>
    <xf numFmtId="0" fontId="7" fillId="0" borderId="29" xfId="3" applyBorder="1" applyAlignment="1">
      <alignment vertical="center"/>
    </xf>
    <xf numFmtId="0" fontId="41" fillId="0" borderId="30" xfId="3" applyFont="1" applyBorder="1" applyAlignment="1">
      <alignment horizontal="left" vertical="center"/>
    </xf>
    <xf numFmtId="0" fontId="7" fillId="0" borderId="30" xfId="3" applyBorder="1" applyAlignment="1">
      <alignment vertical="center"/>
    </xf>
    <xf numFmtId="0" fontId="41" fillId="0" borderId="30" xfId="3" applyFont="1" applyBorder="1" applyAlignment="1">
      <alignment horizontal="center" vertical="center"/>
    </xf>
    <xf numFmtId="0" fontId="41" fillId="0" borderId="30" xfId="3" applyFont="1" applyBorder="1" applyAlignment="1">
      <alignment horizontal="right" vertical="center"/>
    </xf>
    <xf numFmtId="0" fontId="7" fillId="0" borderId="31" xfId="3" applyBorder="1" applyAlignment="1">
      <alignment vertical="center"/>
    </xf>
    <xf numFmtId="0" fontId="7" fillId="0" borderId="32" xfId="3" applyBorder="1" applyAlignment="1">
      <alignment vertical="center"/>
    </xf>
    <xf numFmtId="0" fontId="39" fillId="0" borderId="0" xfId="3" applyFont="1" applyAlignment="1">
      <alignment horizontal="center" vertical="center"/>
    </xf>
    <xf numFmtId="0" fontId="7" fillId="0" borderId="22" xfId="3" applyBorder="1" applyAlignment="1">
      <alignment vertical="center"/>
    </xf>
    <xf numFmtId="0" fontId="7" fillId="0" borderId="23" xfId="3" applyBorder="1" applyAlignment="1">
      <alignment vertical="center"/>
    </xf>
    <xf numFmtId="0" fontId="50" fillId="0" borderId="0" xfId="3" applyFont="1" applyAlignment="1">
      <alignment horizontal="left" vertical="center"/>
    </xf>
    <xf numFmtId="0" fontId="44" fillId="0" borderId="0" xfId="3" applyFont="1" applyAlignment="1">
      <alignment horizontal="left" vertical="center" wrapText="1"/>
    </xf>
    <xf numFmtId="0" fontId="7" fillId="0" borderId="24" xfId="3" applyBorder="1" applyAlignment="1">
      <alignment horizontal="center" vertical="center" wrapText="1"/>
    </xf>
    <xf numFmtId="0" fontId="51" fillId="5" borderId="33" xfId="3" applyFont="1" applyFill="1" applyBorder="1" applyAlignment="1">
      <alignment horizontal="center" vertical="center" wrapText="1"/>
    </xf>
    <xf numFmtId="0" fontId="51" fillId="5" borderId="34" xfId="3" applyFont="1" applyFill="1" applyBorder="1" applyAlignment="1">
      <alignment horizontal="center" vertical="center" wrapText="1"/>
    </xf>
    <xf numFmtId="0" fontId="51" fillId="5" borderId="35" xfId="3" applyFont="1" applyFill="1" applyBorder="1" applyAlignment="1">
      <alignment horizontal="center" vertical="center" wrapText="1"/>
    </xf>
    <xf numFmtId="0" fontId="7" fillId="0" borderId="0" xfId="3" applyBorder="1" applyAlignment="1">
      <alignment horizontal="center" vertical="center" wrapText="1"/>
    </xf>
    <xf numFmtId="0" fontId="52" fillId="0" borderId="33" xfId="3" applyFont="1" applyBorder="1" applyAlignment="1">
      <alignment horizontal="center" vertical="center" wrapText="1"/>
    </xf>
    <xf numFmtId="0" fontId="52" fillId="0" borderId="34" xfId="3" applyFont="1" applyBorder="1" applyAlignment="1">
      <alignment horizontal="center" vertical="center" wrapText="1"/>
    </xf>
    <xf numFmtId="0" fontId="52" fillId="0" borderId="35" xfId="3" applyFont="1" applyBorder="1" applyAlignment="1">
      <alignment horizontal="center" vertical="center" wrapText="1"/>
    </xf>
    <xf numFmtId="0" fontId="47" fillId="0" borderId="0" xfId="3" applyFont="1" applyAlignment="1">
      <alignment horizontal="left" vertical="center"/>
    </xf>
    <xf numFmtId="4" fontId="47" fillId="0" borderId="0" xfId="3" applyNumberFormat="1" applyFont="1"/>
    <xf numFmtId="0" fontId="53" fillId="0" borderId="36" xfId="3" applyFont="1" applyBorder="1" applyAlignment="1">
      <alignment vertical="center"/>
    </xf>
    <xf numFmtId="0" fontId="53" fillId="0" borderId="25" xfId="3" applyFont="1" applyBorder="1" applyAlignment="1">
      <alignment vertical="center"/>
    </xf>
    <xf numFmtId="166" fontId="54" fillId="0" borderId="25" xfId="3" applyNumberFormat="1" applyFont="1" applyBorder="1"/>
    <xf numFmtId="166" fontId="54" fillId="0" borderId="37" xfId="3" applyNumberFormat="1" applyFont="1" applyBorder="1"/>
    <xf numFmtId="0" fontId="7" fillId="0" borderId="0" xfId="3" applyBorder="1" applyAlignment="1">
      <alignment vertical="center"/>
    </xf>
    <xf numFmtId="0" fontId="8" fillId="0" borderId="24" xfId="3" applyFont="1" applyBorder="1"/>
    <xf numFmtId="0" fontId="8" fillId="0" borderId="0" xfId="3" applyFont="1" applyAlignment="1">
      <alignment horizontal="center"/>
    </xf>
    <xf numFmtId="0" fontId="55" fillId="0" borderId="0" xfId="3" applyFont="1" applyAlignment="1">
      <alignment horizontal="center"/>
    </xf>
    <xf numFmtId="0" fontId="8" fillId="0" borderId="0" xfId="3" applyFont="1" applyAlignment="1">
      <alignment wrapText="1"/>
    </xf>
    <xf numFmtId="0" fontId="8" fillId="0" borderId="0" xfId="3" applyFont="1" applyAlignment="1">
      <alignment horizontal="center" wrapText="1"/>
    </xf>
    <xf numFmtId="167" fontId="8" fillId="0" borderId="0" xfId="3" applyNumberFormat="1" applyFont="1"/>
    <xf numFmtId="4" fontId="8" fillId="0" borderId="0" xfId="3" applyNumberFormat="1" applyFont="1"/>
    <xf numFmtId="0" fontId="8" fillId="0" borderId="38" xfId="3" applyFont="1" applyBorder="1"/>
    <xf numFmtId="0" fontId="55" fillId="0" borderId="0" xfId="3" applyFont="1"/>
    <xf numFmtId="166" fontId="55" fillId="0" borderId="0" xfId="3" applyNumberFormat="1" applyFont="1"/>
    <xf numFmtId="166" fontId="55" fillId="0" borderId="39" xfId="3" applyNumberFormat="1" applyFont="1" applyBorder="1"/>
    <xf numFmtId="0" fontId="8" fillId="0" borderId="0" xfId="3" applyFont="1" applyBorder="1"/>
    <xf numFmtId="0" fontId="56" fillId="0" borderId="24" xfId="3" applyFont="1" applyBorder="1"/>
    <xf numFmtId="0" fontId="56" fillId="0" borderId="0" xfId="3" applyFont="1" applyAlignment="1">
      <alignment horizontal="center"/>
    </xf>
    <xf numFmtId="0" fontId="56" fillId="0" borderId="0" xfId="3" applyFont="1" applyAlignment="1">
      <alignment wrapText="1"/>
    </xf>
    <xf numFmtId="0" fontId="56" fillId="0" borderId="0" xfId="3" applyFont="1"/>
    <xf numFmtId="0" fontId="56" fillId="0" borderId="0" xfId="3" applyFont="1" applyAlignment="1">
      <alignment horizontal="center" wrapText="1"/>
    </xf>
    <xf numFmtId="167" fontId="56" fillId="0" borderId="0" xfId="3" applyNumberFormat="1" applyFont="1"/>
    <xf numFmtId="4" fontId="56" fillId="0" borderId="0" xfId="3" applyNumberFormat="1" applyFont="1"/>
    <xf numFmtId="0" fontId="56" fillId="0" borderId="38" xfId="3" applyFont="1" applyBorder="1"/>
    <xf numFmtId="0" fontId="9" fillId="0" borderId="0" xfId="3" applyFont="1" applyBorder="1"/>
    <xf numFmtId="0" fontId="57" fillId="0" borderId="24" xfId="3" applyFont="1" applyBorder="1" applyAlignment="1">
      <alignment vertical="center"/>
    </xf>
    <xf numFmtId="0" fontId="57" fillId="0" borderId="40" xfId="3" applyFont="1" applyBorder="1" applyAlignment="1">
      <alignment horizontal="center" vertical="center"/>
    </xf>
    <xf numFmtId="0" fontId="57" fillId="0" borderId="40" xfId="3" applyFont="1" applyBorder="1" applyAlignment="1">
      <alignment vertical="center" wrapText="1"/>
    </xf>
    <xf numFmtId="0" fontId="57" fillId="0" borderId="40" xfId="3" applyFont="1" applyBorder="1" applyAlignment="1">
      <alignment horizontal="center" vertical="center" wrapText="1"/>
    </xf>
    <xf numFmtId="167" fontId="57" fillId="0" borderId="40" xfId="3" applyNumberFormat="1" applyFont="1" applyBorder="1" applyAlignment="1">
      <alignment vertical="center"/>
    </xf>
    <xf numFmtId="4" fontId="57" fillId="3" borderId="40" xfId="3" applyNumberFormat="1" applyFont="1" applyFill="1" applyBorder="1" applyAlignment="1" applyProtection="1">
      <alignment vertical="center"/>
      <protection locked="0"/>
    </xf>
    <xf numFmtId="4" fontId="57" fillId="0" borderId="40" xfId="3" applyNumberFormat="1" applyFont="1" applyBorder="1" applyAlignment="1">
      <alignment vertical="center"/>
    </xf>
    <xf numFmtId="0" fontId="52" fillId="0" borderId="38" xfId="3" applyFont="1" applyBorder="1" applyAlignment="1">
      <alignment vertical="center"/>
    </xf>
    <xf numFmtId="0" fontId="52" fillId="0" borderId="0" xfId="3" applyFont="1" applyAlignment="1">
      <alignment vertical="center"/>
    </xf>
    <xf numFmtId="166" fontId="52" fillId="0" borderId="0" xfId="3" applyNumberFormat="1" applyFont="1" applyAlignment="1">
      <alignment vertical="center"/>
    </xf>
    <xf numFmtId="166" fontId="52" fillId="0" borderId="39" xfId="3" applyNumberFormat="1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58" fillId="0" borderId="24" xfId="3" applyFont="1" applyBorder="1" applyAlignment="1">
      <alignment vertical="center"/>
    </xf>
    <xf numFmtId="0" fontId="58" fillId="0" borderId="0" xfId="3" applyFont="1" applyAlignment="1">
      <alignment horizontal="center" vertical="center"/>
    </xf>
    <xf numFmtId="0" fontId="59" fillId="0" borderId="0" xfId="3" applyFont="1" applyAlignment="1">
      <alignment vertical="center"/>
    </xf>
    <xf numFmtId="0" fontId="58" fillId="0" borderId="0" xfId="3" applyFont="1" applyAlignment="1">
      <alignment vertical="center" wrapText="1"/>
    </xf>
    <xf numFmtId="49" fontId="58" fillId="0" borderId="0" xfId="3" applyNumberFormat="1" applyFont="1" applyAlignment="1">
      <alignment vertical="center" wrapText="1"/>
    </xf>
    <xf numFmtId="0" fontId="58" fillId="0" borderId="0" xfId="3" applyFont="1" applyAlignment="1">
      <alignment horizontal="center" vertical="center" wrapText="1"/>
    </xf>
    <xf numFmtId="167" fontId="58" fillId="0" borderId="0" xfId="3" applyNumberFormat="1" applyFont="1" applyAlignment="1">
      <alignment vertical="center"/>
    </xf>
    <xf numFmtId="4" fontId="58" fillId="0" borderId="0" xfId="3" applyNumberFormat="1" applyFont="1" applyAlignment="1">
      <alignment vertical="center"/>
    </xf>
    <xf numFmtId="0" fontId="58" fillId="0" borderId="0" xfId="3" applyFont="1" applyAlignment="1">
      <alignment vertical="center"/>
    </xf>
    <xf numFmtId="0" fontId="58" fillId="0" borderId="38" xfId="3" applyFont="1" applyBorder="1" applyAlignment="1">
      <alignment vertical="center"/>
    </xf>
    <xf numFmtId="166" fontId="58" fillId="0" borderId="0" xfId="3" applyNumberFormat="1" applyFont="1" applyAlignment="1">
      <alignment vertical="center"/>
    </xf>
    <xf numFmtId="166" fontId="58" fillId="0" borderId="39" xfId="3" applyNumberFormat="1" applyFont="1" applyBorder="1" applyAlignment="1">
      <alignment vertical="center"/>
    </xf>
    <xf numFmtId="0" fontId="11" fillId="0" borderId="0" xfId="3" applyFont="1" applyBorder="1"/>
    <xf numFmtId="49" fontId="60" fillId="0" borderId="0" xfId="3" applyNumberFormat="1" applyFont="1" applyAlignment="1">
      <alignment vertical="center" wrapText="1"/>
    </xf>
    <xf numFmtId="0" fontId="61" fillId="0" borderId="0" xfId="3" applyFont="1" applyAlignment="1">
      <alignment horizontal="center" vertical="center" wrapText="1"/>
    </xf>
    <xf numFmtId="167" fontId="60" fillId="0" borderId="0" xfId="3" applyNumberFormat="1" applyFont="1" applyAlignment="1">
      <alignment vertical="center"/>
    </xf>
    <xf numFmtId="0" fontId="62" fillId="0" borderId="24" xfId="3" applyFont="1" applyBorder="1" applyAlignment="1">
      <alignment vertical="center"/>
    </xf>
    <xf numFmtId="0" fontId="62" fillId="0" borderId="40" xfId="3" applyFont="1" applyBorder="1" applyAlignment="1">
      <alignment horizontal="center" vertical="center"/>
    </xf>
    <xf numFmtId="0" fontId="62" fillId="0" borderId="40" xfId="3" applyFont="1" applyBorder="1" applyAlignment="1">
      <alignment vertical="center" wrapText="1"/>
    </xf>
    <xf numFmtId="0" fontId="62" fillId="0" borderId="40" xfId="3" applyFont="1" applyBorder="1" applyAlignment="1">
      <alignment horizontal="center" vertical="center" wrapText="1"/>
    </xf>
    <xf numFmtId="167" fontId="62" fillId="0" borderId="40" xfId="3" applyNumberFormat="1" applyFont="1" applyBorder="1" applyAlignment="1">
      <alignment vertical="center"/>
    </xf>
    <xf numFmtId="4" fontId="62" fillId="3" borderId="40" xfId="3" applyNumberFormat="1" applyFont="1" applyFill="1" applyBorder="1" applyAlignment="1" applyProtection="1">
      <alignment vertical="center"/>
      <protection locked="0"/>
    </xf>
    <xf numFmtId="4" fontId="62" fillId="0" borderId="40" xfId="3" applyNumberFormat="1" applyFont="1" applyBorder="1" applyAlignment="1">
      <alignment vertical="center"/>
    </xf>
    <xf numFmtId="0" fontId="62" fillId="0" borderId="38" xfId="3" applyFont="1" applyBorder="1" applyAlignment="1">
      <alignment vertical="center"/>
    </xf>
    <xf numFmtId="0" fontId="62" fillId="0" borderId="0" xfId="3" applyFont="1" applyAlignment="1">
      <alignment vertical="center"/>
    </xf>
    <xf numFmtId="166" fontId="62" fillId="0" borderId="0" xfId="3" applyNumberFormat="1" applyFont="1" applyAlignment="1">
      <alignment vertical="center"/>
    </xf>
    <xf numFmtId="166" fontId="62" fillId="0" borderId="39" xfId="3" applyNumberFormat="1" applyFont="1" applyBorder="1" applyAlignment="1">
      <alignment vertical="center"/>
    </xf>
    <xf numFmtId="0" fontId="12" fillId="0" borderId="0" xfId="3" applyFont="1" applyBorder="1"/>
    <xf numFmtId="0" fontId="57" fillId="0" borderId="0" xfId="3" applyFont="1" applyAlignment="1">
      <alignment horizontal="center" vertical="center"/>
    </xf>
    <xf numFmtId="0" fontId="63" fillId="0" borderId="0" xfId="3" applyFont="1" applyAlignment="1">
      <alignment vertical="center"/>
    </xf>
    <xf numFmtId="0" fontId="57" fillId="0" borderId="0" xfId="3" applyFont="1" applyAlignment="1">
      <alignment vertical="center" wrapText="1"/>
    </xf>
    <xf numFmtId="49" fontId="63" fillId="0" borderId="0" xfId="3" applyNumberFormat="1" applyFont="1" applyAlignment="1">
      <alignment vertical="center" wrapText="1"/>
    </xf>
    <xf numFmtId="0" fontId="57" fillId="0" borderId="0" xfId="3" applyFont="1" applyAlignment="1">
      <alignment horizontal="center" vertical="center" wrapText="1"/>
    </xf>
    <xf numFmtId="167" fontId="57" fillId="0" borderId="0" xfId="3" applyNumberFormat="1" applyFont="1" applyAlignment="1">
      <alignment vertical="center"/>
    </xf>
    <xf numFmtId="4" fontId="57" fillId="0" borderId="0" xfId="3" applyNumberFormat="1" applyFont="1" applyAlignment="1">
      <alignment vertical="center"/>
    </xf>
    <xf numFmtId="0" fontId="57" fillId="0" borderId="0" xfId="3" applyFont="1" applyAlignment="1">
      <alignment vertical="center"/>
    </xf>
    <xf numFmtId="0" fontId="10" fillId="0" borderId="0" xfId="3" applyFont="1" applyBorder="1"/>
    <xf numFmtId="167" fontId="57" fillId="3" borderId="40" xfId="3" applyNumberFormat="1" applyFont="1" applyFill="1" applyBorder="1" applyAlignment="1" applyProtection="1">
      <alignment vertical="center"/>
      <protection locked="0"/>
    </xf>
    <xf numFmtId="0" fontId="61" fillId="0" borderId="0" xfId="3" applyFont="1" applyAlignment="1">
      <alignment vertical="center" wrapText="1"/>
    </xf>
    <xf numFmtId="167" fontId="61" fillId="0" borderId="0" xfId="3" applyNumberFormat="1" applyFont="1" applyAlignment="1">
      <alignment vertical="center"/>
    </xf>
    <xf numFmtId="166" fontId="58" fillId="0" borderId="41" xfId="3" applyNumberFormat="1" applyFont="1" applyBorder="1" applyAlignment="1">
      <alignment vertical="center"/>
    </xf>
    <xf numFmtId="0" fontId="7" fillId="0" borderId="42" xfId="3" applyBorder="1" applyAlignment="1">
      <alignment vertical="center"/>
    </xf>
    <xf numFmtId="0" fontId="7" fillId="0" borderId="0" xfId="4"/>
    <xf numFmtId="0" fontId="39" fillId="2" borderId="0" xfId="4" applyFont="1" applyFill="1" applyAlignment="1">
      <alignment horizontal="center" vertical="center"/>
    </xf>
    <xf numFmtId="0" fontId="7" fillId="0" borderId="22" xfId="4" applyBorder="1"/>
    <xf numFmtId="0" fontId="7" fillId="0" borderId="23" xfId="4" applyBorder="1"/>
    <xf numFmtId="0" fontId="7" fillId="0" borderId="24" xfId="4" applyBorder="1"/>
    <xf numFmtId="0" fontId="40" fillId="0" borderId="0" xfId="4" applyFont="1" applyAlignment="1">
      <alignment horizontal="left" vertical="center"/>
    </xf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horizontal="left" vertical="center" wrapText="1"/>
    </xf>
    <xf numFmtId="0" fontId="7" fillId="0" borderId="24" xfId="4" applyBorder="1" applyAlignment="1">
      <alignment vertical="center"/>
    </xf>
    <xf numFmtId="0" fontId="42" fillId="0" borderId="0" xfId="4" applyFont="1" applyAlignment="1">
      <alignment horizontal="left" vertical="center" wrapText="1"/>
    </xf>
    <xf numFmtId="0" fontId="43" fillId="0" borderId="0" xfId="4" applyFont="1" applyAlignment="1">
      <alignment horizontal="left" vertical="center" wrapText="1"/>
    </xf>
    <xf numFmtId="0" fontId="44" fillId="0" borderId="0" xfId="4" applyFont="1" applyAlignment="1">
      <alignment horizontal="left" vertical="center"/>
    </xf>
    <xf numFmtId="49" fontId="44" fillId="0" borderId="0" xfId="4" applyNumberFormat="1" applyFont="1" applyAlignment="1">
      <alignment horizontal="left" vertical="center"/>
    </xf>
    <xf numFmtId="0" fontId="45" fillId="0" borderId="0" xfId="4" applyFont="1" applyAlignment="1">
      <alignment vertical="center"/>
    </xf>
    <xf numFmtId="164" fontId="44" fillId="0" borderId="0" xfId="4" applyNumberFormat="1" applyFont="1" applyAlignment="1">
      <alignment horizontal="left" vertical="center"/>
    </xf>
    <xf numFmtId="0" fontId="41" fillId="0" borderId="0" xfId="4" applyFont="1" applyAlignment="1">
      <alignment horizontal="left" vertical="top"/>
    </xf>
    <xf numFmtId="0" fontId="7" fillId="0" borderId="0" xfId="4" applyAlignment="1">
      <alignment vertical="top"/>
    </xf>
    <xf numFmtId="0" fontId="45" fillId="0" borderId="0" xfId="4" applyFont="1" applyAlignment="1">
      <alignment vertical="top"/>
    </xf>
    <xf numFmtId="49" fontId="44" fillId="3" borderId="0" xfId="4" applyNumberFormat="1" applyFont="1" applyFill="1" applyAlignment="1" applyProtection="1">
      <alignment horizontal="left" vertical="center"/>
      <protection locked="0"/>
    </xf>
    <xf numFmtId="0" fontId="7" fillId="0" borderId="24" xfId="4" applyBorder="1" applyAlignment="1">
      <alignment vertical="center" wrapText="1"/>
    </xf>
    <xf numFmtId="49" fontId="44" fillId="0" borderId="0" xfId="4" applyNumberFormat="1" applyFont="1" applyAlignment="1">
      <alignment horizontal="left" vertical="center" wrapText="1"/>
    </xf>
    <xf numFmtId="49" fontId="45" fillId="0" borderId="0" xfId="4" applyNumberFormat="1" applyFont="1" applyAlignment="1">
      <alignment vertical="center" wrapText="1"/>
    </xf>
    <xf numFmtId="0" fontId="7" fillId="0" borderId="25" xfId="4" applyBorder="1" applyAlignment="1">
      <alignment vertical="center"/>
    </xf>
    <xf numFmtId="0" fontId="46" fillId="0" borderId="0" xfId="4" applyFont="1" applyAlignment="1">
      <alignment horizontal="left" vertical="center"/>
    </xf>
    <xf numFmtId="4" fontId="7" fillId="0" borderId="0" xfId="4" applyNumberFormat="1" applyAlignment="1">
      <alignment vertical="center"/>
    </xf>
    <xf numFmtId="4" fontId="47" fillId="0" borderId="0" xfId="4" applyNumberFormat="1" applyFont="1" applyAlignment="1">
      <alignment vertical="center"/>
    </xf>
    <xf numFmtId="4" fontId="7" fillId="0" borderId="25" xfId="4" applyNumberFormat="1" applyBorder="1" applyAlignment="1">
      <alignment vertical="center"/>
    </xf>
    <xf numFmtId="4" fontId="41" fillId="0" borderId="0" xfId="4" applyNumberFormat="1" applyFont="1" applyAlignment="1">
      <alignment horizontal="right" vertical="center"/>
    </xf>
    <xf numFmtId="0" fontId="41" fillId="0" borderId="0" xfId="4" applyFont="1" applyAlignment="1">
      <alignment horizontal="right" vertical="center"/>
    </xf>
    <xf numFmtId="165" fontId="41" fillId="0" borderId="0" xfId="4" applyNumberFormat="1" applyFont="1" applyAlignment="1">
      <alignment horizontal="right" vertical="center"/>
    </xf>
    <xf numFmtId="4" fontId="41" fillId="0" borderId="0" xfId="4" applyNumberFormat="1" applyFont="1" applyAlignment="1">
      <alignment vertical="center"/>
    </xf>
    <xf numFmtId="0" fontId="7" fillId="5" borderId="0" xfId="4" applyFill="1" applyAlignment="1">
      <alignment vertical="center"/>
    </xf>
    <xf numFmtId="0" fontId="48" fillId="5" borderId="26" xfId="4" applyFont="1" applyFill="1" applyBorder="1" applyAlignment="1">
      <alignment horizontal="left" vertical="center"/>
    </xf>
    <xf numFmtId="0" fontId="7" fillId="5" borderId="27" xfId="4" applyFill="1" applyBorder="1" applyAlignment="1">
      <alignment vertical="center"/>
    </xf>
    <xf numFmtId="4" fontId="7" fillId="5" borderId="27" xfId="4" applyNumberFormat="1" applyFill="1" applyBorder="1" applyAlignment="1">
      <alignment vertical="center"/>
    </xf>
    <xf numFmtId="0" fontId="48" fillId="5" borderId="27" xfId="4" applyFont="1" applyFill="1" applyBorder="1" applyAlignment="1">
      <alignment horizontal="right" vertical="center"/>
    </xf>
    <xf numFmtId="0" fontId="48" fillId="5" borderId="27" xfId="4" applyFont="1" applyFill="1" applyBorder="1" applyAlignment="1">
      <alignment horizontal="center" vertical="center"/>
    </xf>
    <xf numFmtId="4" fontId="48" fillId="5" borderId="27" xfId="4" applyNumberFormat="1" applyFont="1" applyFill="1" applyBorder="1" applyAlignment="1">
      <alignment vertical="center"/>
    </xf>
    <xf numFmtId="0" fontId="7" fillId="5" borderId="28" xfId="4" applyFill="1" applyBorder="1" applyAlignment="1">
      <alignment vertical="center"/>
    </xf>
    <xf numFmtId="0" fontId="49" fillId="0" borderId="29" xfId="4" applyFont="1" applyBorder="1" applyAlignment="1">
      <alignment horizontal="left" vertical="center"/>
    </xf>
    <xf numFmtId="0" fontId="7" fillId="0" borderId="29" xfId="4" applyBorder="1" applyAlignment="1">
      <alignment vertical="center"/>
    </xf>
    <xf numFmtId="0" fontId="41" fillId="0" borderId="30" xfId="4" applyFont="1" applyBorder="1" applyAlignment="1">
      <alignment horizontal="left" vertical="center"/>
    </xf>
    <xf numFmtId="0" fontId="7" fillId="0" borderId="30" xfId="4" applyBorder="1" applyAlignment="1">
      <alignment vertical="center"/>
    </xf>
    <xf numFmtId="0" fontId="41" fillId="0" borderId="30" xfId="4" applyFont="1" applyBorder="1" applyAlignment="1">
      <alignment horizontal="center" vertical="center"/>
    </xf>
    <xf numFmtId="0" fontId="41" fillId="0" borderId="30" xfId="4" applyFont="1" applyBorder="1" applyAlignment="1">
      <alignment horizontal="right" vertical="center"/>
    </xf>
    <xf numFmtId="0" fontId="7" fillId="0" borderId="31" xfId="4" applyBorder="1" applyAlignment="1">
      <alignment vertical="center"/>
    </xf>
    <xf numFmtId="0" fontId="7" fillId="0" borderId="32" xfId="4" applyBorder="1" applyAlignment="1">
      <alignment vertical="center"/>
    </xf>
    <xf numFmtId="0" fontId="39" fillId="0" borderId="0" xfId="4" applyFont="1" applyAlignment="1">
      <alignment horizontal="center" vertical="center"/>
    </xf>
    <xf numFmtId="0" fontId="7" fillId="0" borderId="22" xfId="4" applyBorder="1" applyAlignment="1">
      <alignment vertical="center"/>
    </xf>
    <xf numFmtId="0" fontId="7" fillId="0" borderId="23" xfId="4" applyBorder="1" applyAlignment="1">
      <alignment vertical="center"/>
    </xf>
    <xf numFmtId="0" fontId="50" fillId="0" borderId="0" xfId="4" applyFont="1" applyAlignment="1">
      <alignment horizontal="left" vertical="center"/>
    </xf>
    <xf numFmtId="0" fontId="44" fillId="0" borderId="0" xfId="4" applyFont="1" applyAlignment="1">
      <alignment horizontal="left" vertical="center" wrapText="1"/>
    </xf>
    <xf numFmtId="0" fontId="7" fillId="0" borderId="24" xfId="4" applyBorder="1" applyAlignment="1">
      <alignment horizontal="center" vertical="center" wrapText="1"/>
    </xf>
    <xf numFmtId="0" fontId="51" fillId="5" borderId="33" xfId="4" applyFont="1" applyFill="1" applyBorder="1" applyAlignment="1">
      <alignment horizontal="center" vertical="center" wrapText="1"/>
    </xf>
    <xf numFmtId="0" fontId="51" fillId="5" borderId="34" xfId="4" applyFont="1" applyFill="1" applyBorder="1" applyAlignment="1">
      <alignment horizontal="center" vertical="center" wrapText="1"/>
    </xf>
    <xf numFmtId="0" fontId="51" fillId="5" borderId="35" xfId="4" applyFont="1" applyFill="1" applyBorder="1" applyAlignment="1">
      <alignment horizontal="center" vertical="center" wrapText="1"/>
    </xf>
    <xf numFmtId="0" fontId="7" fillId="0" borderId="0" xfId="4" applyBorder="1" applyAlignment="1">
      <alignment horizontal="center" vertical="center" wrapText="1"/>
    </xf>
    <xf numFmtId="0" fontId="52" fillId="0" borderId="33" xfId="4" applyFont="1" applyBorder="1" applyAlignment="1">
      <alignment horizontal="center" vertical="center" wrapText="1"/>
    </xf>
    <xf numFmtId="0" fontId="52" fillId="0" borderId="34" xfId="4" applyFont="1" applyBorder="1" applyAlignment="1">
      <alignment horizontal="center" vertical="center" wrapText="1"/>
    </xf>
    <xf numFmtId="0" fontId="52" fillId="0" borderId="35" xfId="4" applyFont="1" applyBorder="1" applyAlignment="1">
      <alignment horizontal="center" vertical="center" wrapText="1"/>
    </xf>
    <xf numFmtId="0" fontId="47" fillId="0" borderId="0" xfId="4" applyFont="1" applyAlignment="1">
      <alignment horizontal="left" vertical="center"/>
    </xf>
    <xf numFmtId="4" fontId="47" fillId="0" borderId="0" xfId="4" applyNumberFormat="1" applyFont="1"/>
    <xf numFmtId="0" fontId="53" fillId="0" borderId="36" xfId="4" applyFont="1" applyBorder="1" applyAlignment="1">
      <alignment vertical="center"/>
    </xf>
    <xf numFmtId="0" fontId="53" fillId="0" borderId="25" xfId="4" applyFont="1" applyBorder="1" applyAlignment="1">
      <alignment vertical="center"/>
    </xf>
    <xf numFmtId="166" fontId="54" fillId="0" borderId="25" xfId="4" applyNumberFormat="1" applyFont="1" applyBorder="1"/>
    <xf numFmtId="166" fontId="54" fillId="0" borderId="37" xfId="4" applyNumberFormat="1" applyFont="1" applyBorder="1"/>
    <xf numFmtId="0" fontId="7" fillId="0" borderId="0" xfId="4" applyBorder="1" applyAlignment="1">
      <alignment vertical="center"/>
    </xf>
    <xf numFmtId="0" fontId="8" fillId="0" borderId="24" xfId="4" applyFont="1" applyBorder="1"/>
    <xf numFmtId="0" fontId="8" fillId="0" borderId="0" xfId="4" applyFont="1" applyAlignment="1">
      <alignment horizontal="center"/>
    </xf>
    <xf numFmtId="0" fontId="55" fillId="0" borderId="0" xfId="4" applyFont="1" applyAlignment="1">
      <alignment horizontal="center"/>
    </xf>
    <xf numFmtId="0" fontId="8" fillId="0" borderId="0" xfId="4" applyFont="1" applyAlignment="1">
      <alignment wrapText="1"/>
    </xf>
    <xf numFmtId="0" fontId="8" fillId="0" borderId="0" xfId="4" applyFont="1" applyAlignment="1">
      <alignment horizontal="center" wrapText="1"/>
    </xf>
    <xf numFmtId="167" fontId="8" fillId="0" borderId="0" xfId="4" applyNumberFormat="1" applyFont="1"/>
    <xf numFmtId="4" fontId="8" fillId="0" borderId="0" xfId="4" applyNumberFormat="1" applyFont="1"/>
    <xf numFmtId="0" fontId="8" fillId="0" borderId="38" xfId="4" applyFont="1" applyBorder="1"/>
    <xf numFmtId="0" fontId="55" fillId="0" borderId="0" xfId="4" applyFont="1"/>
    <xf numFmtId="166" fontId="55" fillId="0" borderId="0" xfId="4" applyNumberFormat="1" applyFont="1"/>
    <xf numFmtId="166" fontId="55" fillId="0" borderId="39" xfId="4" applyNumberFormat="1" applyFont="1" applyBorder="1"/>
    <xf numFmtId="0" fontId="8" fillId="0" borderId="0" xfId="4" applyFont="1" applyBorder="1"/>
    <xf numFmtId="0" fontId="56" fillId="0" borderId="24" xfId="4" applyFont="1" applyBorder="1"/>
    <xf numFmtId="0" fontId="56" fillId="0" borderId="0" xfId="4" applyFont="1" applyAlignment="1">
      <alignment horizontal="center"/>
    </xf>
    <xf numFmtId="0" fontId="56" fillId="0" borderId="0" xfId="4" applyFont="1" applyAlignment="1">
      <alignment wrapText="1"/>
    </xf>
    <xf numFmtId="0" fontId="56" fillId="0" borderId="0" xfId="4" applyFont="1"/>
    <xf numFmtId="0" fontId="56" fillId="0" borderId="0" xfId="4" applyFont="1" applyAlignment="1">
      <alignment horizontal="center" wrapText="1"/>
    </xf>
    <xf numFmtId="167" fontId="56" fillId="0" borderId="0" xfId="4" applyNumberFormat="1" applyFont="1"/>
    <xf numFmtId="4" fontId="56" fillId="0" borderId="0" xfId="4" applyNumberFormat="1" applyFont="1"/>
    <xf numFmtId="0" fontId="56" fillId="0" borderId="38" xfId="4" applyFont="1" applyBorder="1"/>
    <xf numFmtId="0" fontId="9" fillId="0" borderId="0" xfId="4" applyFont="1" applyBorder="1"/>
    <xf numFmtId="0" fontId="57" fillId="0" borderId="24" xfId="4" applyFont="1" applyBorder="1" applyAlignment="1">
      <alignment vertical="center"/>
    </xf>
    <xf numFmtId="0" fontId="57" fillId="0" borderId="40" xfId="4" applyFont="1" applyBorder="1" applyAlignment="1">
      <alignment horizontal="center" vertical="center"/>
    </xf>
    <xf numFmtId="0" fontId="57" fillId="0" borderId="40" xfId="4" applyFont="1" applyBorder="1" applyAlignment="1">
      <alignment vertical="center" wrapText="1"/>
    </xf>
    <xf numFmtId="0" fontId="57" fillId="0" borderId="40" xfId="4" applyFont="1" applyBorder="1" applyAlignment="1">
      <alignment horizontal="center" vertical="center" wrapText="1"/>
    </xf>
    <xf numFmtId="167" fontId="57" fillId="0" borderId="40" xfId="4" applyNumberFormat="1" applyFont="1" applyBorder="1" applyAlignment="1">
      <alignment vertical="center"/>
    </xf>
    <xf numFmtId="4" fontId="57" fillId="3" borderId="40" xfId="4" applyNumberFormat="1" applyFont="1" applyFill="1" applyBorder="1" applyAlignment="1" applyProtection="1">
      <alignment vertical="center"/>
      <protection locked="0"/>
    </xf>
    <xf numFmtId="4" fontId="57" fillId="0" borderId="40" xfId="4" applyNumberFormat="1" applyFont="1" applyBorder="1" applyAlignment="1">
      <alignment vertical="center"/>
    </xf>
    <xf numFmtId="0" fontId="52" fillId="0" borderId="38" xfId="4" applyFont="1" applyBorder="1" applyAlignment="1">
      <alignment vertical="center"/>
    </xf>
    <xf numFmtId="0" fontId="52" fillId="0" borderId="0" xfId="4" applyFont="1" applyAlignment="1">
      <alignment vertical="center"/>
    </xf>
    <xf numFmtId="166" fontId="52" fillId="0" borderId="0" xfId="4" applyNumberFormat="1" applyFont="1" applyAlignment="1">
      <alignment vertical="center"/>
    </xf>
    <xf numFmtId="166" fontId="52" fillId="0" borderId="39" xfId="4" applyNumberFormat="1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58" fillId="0" borderId="24" xfId="4" applyFont="1" applyBorder="1" applyAlignment="1">
      <alignment vertical="center"/>
    </xf>
    <xf numFmtId="0" fontId="58" fillId="0" borderId="0" xfId="4" applyFont="1" applyAlignment="1">
      <alignment horizontal="center" vertical="center"/>
    </xf>
    <xf numFmtId="0" fontId="59" fillId="0" borderId="0" xfId="4" applyFont="1" applyAlignment="1">
      <alignment vertical="center"/>
    </xf>
    <xf numFmtId="0" fontId="58" fillId="0" borderId="0" xfId="4" applyFont="1" applyAlignment="1">
      <alignment vertical="center" wrapText="1"/>
    </xf>
    <xf numFmtId="49" fontId="58" fillId="0" borderId="0" xfId="4" applyNumberFormat="1" applyFont="1" applyAlignment="1">
      <alignment vertical="center" wrapText="1"/>
    </xf>
    <xf numFmtId="0" fontId="58" fillId="0" borderId="0" xfId="4" applyFont="1" applyAlignment="1">
      <alignment horizontal="center" vertical="center" wrapText="1"/>
    </xf>
    <xf numFmtId="167" fontId="58" fillId="0" borderId="0" xfId="4" applyNumberFormat="1" applyFont="1" applyAlignment="1">
      <alignment vertical="center"/>
    </xf>
    <xf numFmtId="4" fontId="58" fillId="0" borderId="0" xfId="4" applyNumberFormat="1" applyFont="1" applyAlignment="1">
      <alignment vertical="center"/>
    </xf>
    <xf numFmtId="0" fontId="58" fillId="0" borderId="0" xfId="4" applyFont="1" applyAlignment="1">
      <alignment vertical="center"/>
    </xf>
    <xf numFmtId="0" fontId="58" fillId="0" borderId="38" xfId="4" applyFont="1" applyBorder="1" applyAlignment="1">
      <alignment vertical="center"/>
    </xf>
    <xf numFmtId="166" fontId="58" fillId="0" borderId="0" xfId="4" applyNumberFormat="1" applyFont="1" applyAlignment="1">
      <alignment vertical="center"/>
    </xf>
    <xf numFmtId="166" fontId="58" fillId="0" borderId="39" xfId="4" applyNumberFormat="1" applyFont="1" applyBorder="1" applyAlignment="1">
      <alignment vertical="center"/>
    </xf>
    <xf numFmtId="0" fontId="11" fillId="0" borderId="0" xfId="4" applyFont="1" applyBorder="1"/>
    <xf numFmtId="49" fontId="60" fillId="0" borderId="0" xfId="4" applyNumberFormat="1" applyFont="1" applyAlignment="1">
      <alignment vertical="center" wrapText="1"/>
    </xf>
    <xf numFmtId="0" fontId="61" fillId="0" borderId="0" xfId="4" applyFont="1" applyAlignment="1">
      <alignment horizontal="center" vertical="center" wrapText="1"/>
    </xf>
    <xf numFmtId="167" fontId="60" fillId="0" borderId="0" xfId="4" applyNumberFormat="1" applyFont="1" applyAlignment="1">
      <alignment vertical="center"/>
    </xf>
    <xf numFmtId="0" fontId="62" fillId="0" borderId="24" xfId="4" applyFont="1" applyBorder="1" applyAlignment="1">
      <alignment vertical="center"/>
    </xf>
    <xf numFmtId="0" fontId="62" fillId="0" borderId="40" xfId="4" applyFont="1" applyBorder="1" applyAlignment="1">
      <alignment horizontal="center" vertical="center"/>
    </xf>
    <xf numFmtId="0" fontId="62" fillId="0" borderId="40" xfId="4" applyFont="1" applyBorder="1" applyAlignment="1">
      <alignment vertical="center" wrapText="1"/>
    </xf>
    <xf numFmtId="0" fontId="62" fillId="0" borderId="40" xfId="4" applyFont="1" applyBorder="1" applyAlignment="1">
      <alignment horizontal="center" vertical="center" wrapText="1"/>
    </xf>
    <xf numFmtId="167" fontId="62" fillId="0" borderId="40" xfId="4" applyNumberFormat="1" applyFont="1" applyBorder="1" applyAlignment="1">
      <alignment vertical="center"/>
    </xf>
    <xf numFmtId="4" fontId="62" fillId="3" borderId="40" xfId="4" applyNumberFormat="1" applyFont="1" applyFill="1" applyBorder="1" applyAlignment="1" applyProtection="1">
      <alignment vertical="center"/>
      <protection locked="0"/>
    </xf>
    <xf numFmtId="4" fontId="62" fillId="0" borderId="40" xfId="4" applyNumberFormat="1" applyFont="1" applyBorder="1" applyAlignment="1">
      <alignment vertical="center"/>
    </xf>
    <xf numFmtId="0" fontId="62" fillId="0" borderId="38" xfId="4" applyFont="1" applyBorder="1" applyAlignment="1">
      <alignment vertical="center"/>
    </xf>
    <xf numFmtId="0" fontId="62" fillId="0" borderId="0" xfId="4" applyFont="1" applyAlignment="1">
      <alignment vertical="center"/>
    </xf>
    <xf numFmtId="166" fontId="62" fillId="0" borderId="0" xfId="4" applyNumberFormat="1" applyFont="1" applyAlignment="1">
      <alignment vertical="center"/>
    </xf>
    <xf numFmtId="166" fontId="62" fillId="0" borderId="39" xfId="4" applyNumberFormat="1" applyFont="1" applyBorder="1" applyAlignment="1">
      <alignment vertical="center"/>
    </xf>
    <xf numFmtId="0" fontId="12" fillId="0" borderId="0" xfId="4" applyFont="1" applyBorder="1"/>
    <xf numFmtId="0" fontId="57" fillId="0" borderId="0" xfId="4" applyFont="1" applyAlignment="1">
      <alignment horizontal="center" vertical="center"/>
    </xf>
    <xf numFmtId="0" fontId="63" fillId="0" borderId="0" xfId="4" applyFont="1" applyAlignment="1">
      <alignment vertical="center"/>
    </xf>
    <xf numFmtId="0" fontId="57" fillId="0" borderId="0" xfId="4" applyFont="1" applyAlignment="1">
      <alignment vertical="center" wrapText="1"/>
    </xf>
    <xf numFmtId="49" fontId="63" fillId="0" borderId="0" xfId="4" applyNumberFormat="1" applyFont="1" applyAlignment="1">
      <alignment vertical="center" wrapText="1"/>
    </xf>
    <xf numFmtId="0" fontId="57" fillId="0" borderId="0" xfId="4" applyFont="1" applyAlignment="1">
      <alignment horizontal="center" vertical="center" wrapText="1"/>
    </xf>
    <xf numFmtId="167" fontId="57" fillId="0" borderId="0" xfId="4" applyNumberFormat="1" applyFont="1" applyAlignment="1">
      <alignment vertical="center"/>
    </xf>
    <xf numFmtId="4" fontId="57" fillId="0" borderId="0" xfId="4" applyNumberFormat="1" applyFont="1" applyAlignment="1">
      <alignment vertical="center"/>
    </xf>
    <xf numFmtId="0" fontId="57" fillId="0" borderId="0" xfId="4" applyFont="1" applyAlignment="1">
      <alignment vertical="center"/>
    </xf>
    <xf numFmtId="0" fontId="10" fillId="0" borderId="0" xfId="4" applyFont="1" applyBorder="1"/>
    <xf numFmtId="0" fontId="61" fillId="0" borderId="0" xfId="4" applyFont="1" applyAlignment="1">
      <alignment vertical="center" wrapText="1"/>
    </xf>
    <xf numFmtId="167" fontId="61" fillId="0" borderId="0" xfId="4" applyNumberFormat="1" applyFont="1" applyAlignment="1">
      <alignment vertical="center"/>
    </xf>
    <xf numFmtId="166" fontId="58" fillId="0" borderId="41" xfId="4" applyNumberFormat="1" applyFont="1" applyBorder="1" applyAlignment="1">
      <alignment vertical="center"/>
    </xf>
    <xf numFmtId="0" fontId="7" fillId="0" borderId="42" xfId="4" applyBorder="1" applyAlignment="1">
      <alignment vertical="center"/>
    </xf>
  </cellXfs>
  <cellStyles count="6">
    <cellStyle name="Normal" xfId="0" builtinId="0" customBuiltin="1"/>
    <cellStyle name="Normal 5" xfId="1"/>
    <cellStyle name="Normal 2" xfId="2"/>
    <cellStyle name="Normal 3" xfId="3"/>
    <cellStyle name="Normal 4" xfId="4"/>
    <cellStyle name="Hyperlink" xfId="5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2.jp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2.jp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0</xdr:colOff>
      <xdr:row>3</xdr:row>
      <xdr:rowOff>0</xdr:rowOff>
    </xdr:from>
    <xdr:ext cx="1238250" cy="4286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428625"/>
        </a:xfrm>
        <a:prstGeom prst="rect"/>
      </xdr:spPr>
    </xdr:pic>
    <xdr:clientData/>
  </xdr:oneCellAnchor>
  <xdr:oneCellAnchor>
    <xdr:from>
      <xdr:col>39</xdr:col>
      <xdr:colOff>0</xdr:colOff>
      <xdr:row>77</xdr:row>
      <xdr:rowOff>0</xdr:rowOff>
    </xdr:from>
    <xdr:ext cx="1285875" cy="4381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85875" cy="438150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1007745</xdr:colOff>
      <xdr:row>73</xdr:row>
      <xdr:rowOff>30480</xdr:rowOff>
    </xdr:from>
    <xdr:to>
      <xdr:col>9</xdr:col>
      <xdr:colOff>1436370</xdr:colOff>
      <xdr:row>76</xdr:row>
      <xdr:rowOff>40005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1007745</xdr:colOff>
      <xdr:row>73</xdr:row>
      <xdr:rowOff>30480</xdr:rowOff>
    </xdr:from>
    <xdr:to>
      <xdr:col>9</xdr:col>
      <xdr:colOff>1436370</xdr:colOff>
      <xdr:row>76</xdr:row>
      <xdr:rowOff>40005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1007745</xdr:colOff>
      <xdr:row>73</xdr:row>
      <xdr:rowOff>30480</xdr:rowOff>
    </xdr:from>
    <xdr:to>
      <xdr:col>9</xdr:col>
      <xdr:colOff>1436370</xdr:colOff>
      <xdr:row>76</xdr:row>
      <xdr:rowOff>40005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sheetFormatPr defaultRowHeight="27.75"/>
  <cols>
    <col min="1" max="1" width="7.1289062" style="34" customWidth="1"/>
    <col min="2" max="2" width="1.4765625" style="35" customWidth="1"/>
    <col min="3" max="3" width="3.4960938" style="35" customWidth="1"/>
    <col min="4" max="33" width="2.2851562" style="35" customWidth="1"/>
    <col min="34" max="34" width="2.8242188" style="35" customWidth="1"/>
    <col min="35" max="35" width="27.171875" style="35" customWidth="1"/>
    <col min="36" max="37" width="2.1523438" style="35" customWidth="1"/>
    <col min="38" max="38" width="7.1289062" style="35" customWidth="1"/>
    <col min="39" max="39" width="2.8242188" style="35" customWidth="1"/>
    <col min="40" max="40" width="11.433594" style="35" customWidth="1"/>
    <col min="41" max="41" width="6.4570312" style="35" customWidth="1"/>
    <col min="42" max="42" width="3.4960938" style="35" customWidth="1"/>
    <col min="43" max="43" width="13.449219" style="35" customWidth="1"/>
    <col min="44" max="44" width="11.703125" style="35" customWidth="1"/>
    <col min="45" max="47" width="22.195312" style="35" hidden="1" customWidth="1"/>
    <col min="48" max="49" width="18.5625" style="35" hidden="1" customWidth="1"/>
    <col min="50" max="51" width="21.386719" style="35" hidden="1" customWidth="1"/>
    <col min="52" max="52" width="18.5625" style="35" hidden="1" customWidth="1"/>
    <col min="53" max="53" width="16.410156" style="35" hidden="1" customWidth="1"/>
    <col min="54" max="54" width="21.386719" style="35" hidden="1" customWidth="1"/>
    <col min="55" max="55" width="18.5625" style="35" hidden="1" customWidth="1"/>
    <col min="56" max="56" width="16.410156" style="35" hidden="1" customWidth="1"/>
    <col min="57" max="57" width="66.453125" style="35" customWidth="1"/>
    <col min="58" max="70" width="9.144531" style="35" customWidth="1"/>
    <col min="71" max="91" width="9.144531" style="35" hidden="1" customWidth="1"/>
    <col min="92" max="92" width="109.63672" style="35" hidden="1" customWidth="1"/>
    <col min="93" max="93" width="31.074219" style="35" hidden="1" customWidth="1"/>
    <col min="94" max="96" width="51.65625" style="35" hidden="1" customWidth="1"/>
    <col min="97" max="16384" width="9.144531" style="35" customWidth="1"/>
  </cols>
  <sheetData>
    <row r="1">
      <c r="A1" s="36" t="s">
        <v>0</v>
      </c>
      <c r="AZ1" s="37" t="s">
        <v>1</v>
      </c>
      <c r="BA1" s="37" t="s">
        <v>2</v>
      </c>
      <c r="BB1" s="37" t="s">
        <v>3</v>
      </c>
      <c r="BT1" s="37"/>
      <c r="BU1" s="37" t="b">
        <v>0</v>
      </c>
      <c r="BV1" s="37" t="s">
        <v>4</v>
      </c>
    </row>
    <row r="2" ht="37" customHeight="1">
      <c r="AR2" s="38" t="s">
        <v>5</v>
      </c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S2" s="39">
        <v>0.01</v>
      </c>
      <c r="BT2" s="39">
        <v>23</v>
      </c>
    </row>
    <row r="3" ht="7" customHeight="1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2"/>
      <c r="BS3" s="39">
        <v>0.01</v>
      </c>
      <c r="BT3" s="39">
        <v>5</v>
      </c>
    </row>
    <row r="4" ht="25" customHeight="1">
      <c r="B4" s="42"/>
      <c r="D4" s="43" t="s">
        <v>6</v>
      </c>
      <c r="AR4" s="42"/>
      <c r="AS4" s="44" t="s">
        <v>7</v>
      </c>
      <c r="BE4" s="45" t="s">
        <v>8</v>
      </c>
      <c r="BS4" s="39">
        <v>0.001</v>
      </c>
    </row>
    <row r="5" ht="12" customHeight="1">
      <c r="B5" s="42"/>
      <c r="D5" s="46" t="s">
        <v>9</v>
      </c>
      <c r="K5" s="47" t="s">
        <v>10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R5" s="42"/>
      <c r="BE5" s="48" t="s">
        <v>11</v>
      </c>
      <c r="BS5" s="39">
        <v>0.01</v>
      </c>
    </row>
    <row r="6" ht="37" customHeight="1">
      <c r="B6" s="42"/>
      <c r="D6" s="49" t="s">
        <v>12</v>
      </c>
      <c r="K6" s="50" t="s">
        <v>13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R6" s="42"/>
      <c r="BE6" s="51"/>
      <c r="BS6" s="39">
        <v>0.01</v>
      </c>
    </row>
    <row r="7" ht="12" customHeight="1">
      <c r="B7" s="42"/>
      <c r="D7" s="52" t="s">
        <v>14</v>
      </c>
      <c r="K7" s="47"/>
      <c r="AK7" s="52" t="s">
        <v>15</v>
      </c>
      <c r="AN7" s="53" t="s">
        <v>16</v>
      </c>
      <c r="AR7" s="42"/>
      <c r="BE7" s="51"/>
      <c r="BS7" s="39">
        <v>0.01</v>
      </c>
    </row>
    <row r="8" ht="12" customHeight="1">
      <c r="B8" s="42"/>
      <c r="D8" s="52" t="s">
        <v>17</v>
      </c>
      <c r="K8" s="47" t="s">
        <v>18</v>
      </c>
      <c r="AK8" s="52" t="s">
        <v>19</v>
      </c>
      <c r="AN8" s="54">
        <v>46091</v>
      </c>
      <c r="AR8" s="42"/>
      <c r="BE8" s="51"/>
      <c r="BS8" s="39">
        <v>0.01</v>
      </c>
    </row>
    <row r="9" ht="14.5" customHeight="1">
      <c r="B9" s="42"/>
      <c r="AR9" s="42"/>
      <c r="BE9" s="51"/>
      <c r="BS9" s="39">
        <v>0.01</v>
      </c>
    </row>
    <row r="10" ht="12" customHeight="1">
      <c r="B10" s="42"/>
      <c r="D10" s="52" t="s">
        <v>20</v>
      </c>
      <c r="AK10" s="52" t="s">
        <v>21</v>
      </c>
      <c r="AN10" s="55" t="s">
        <v>22</v>
      </c>
      <c r="AR10" s="42"/>
      <c r="BE10" s="51"/>
      <c r="BS10" s="39">
        <v>0.01</v>
      </c>
    </row>
    <row r="11" ht="18.4" customHeight="1">
      <c r="B11" s="42"/>
      <c r="E11" s="55" t="s">
        <v>23</v>
      </c>
      <c r="F11" s="56"/>
      <c r="G11" s="56"/>
      <c r="H11" s="56"/>
      <c r="I11" s="56"/>
      <c r="J11" s="56"/>
      <c r="K11" s="56"/>
      <c r="AK11" s="52" t="s">
        <v>24</v>
      </c>
      <c r="AN11" s="55" t="s">
        <v>25</v>
      </c>
      <c r="AR11" s="42"/>
      <c r="BE11" s="51"/>
      <c r="BS11" s="39">
        <v>0.01</v>
      </c>
    </row>
    <row r="12" ht="7" customHeight="1">
      <c r="B12" s="42"/>
      <c r="AR12" s="42"/>
      <c r="BE12" s="51"/>
      <c r="BS12" s="39">
        <v>0.01</v>
      </c>
    </row>
    <row r="13" ht="12" customHeight="1">
      <c r="B13" s="42"/>
      <c r="D13" s="52" t="s">
        <v>26</v>
      </c>
      <c r="AK13" s="52" t="s">
        <v>21</v>
      </c>
      <c r="AN13" s="57" t="s">
        <v>27</v>
      </c>
      <c r="AR13" s="42"/>
      <c r="BE13" s="51"/>
      <c r="BS13" s="39">
        <v>0.01</v>
      </c>
    </row>
    <row r="14">
      <c r="B14" s="42"/>
      <c r="E14" s="57" t="s">
        <v>27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K14" s="52" t="s">
        <v>24</v>
      </c>
      <c r="AN14" s="57" t="s">
        <v>27</v>
      </c>
      <c r="AR14" s="42"/>
      <c r="BE14" s="51"/>
      <c r="BS14" s="39">
        <v>0.01</v>
      </c>
    </row>
    <row r="15" ht="7" customHeight="1">
      <c r="B15" s="42"/>
      <c r="AR15" s="42"/>
      <c r="BE15" s="51"/>
      <c r="BS15" s="39" t="b">
        <v>0</v>
      </c>
    </row>
    <row r="16" ht="12" customHeight="1">
      <c r="B16" s="42"/>
      <c r="D16" s="52" t="s">
        <v>28</v>
      </c>
      <c r="AK16" s="52" t="s">
        <v>21</v>
      </c>
      <c r="AN16" s="47" t="s">
        <v>1</v>
      </c>
      <c r="AR16" s="42"/>
      <c r="BE16" s="51"/>
      <c r="BS16" s="39" t="b">
        <v>1</v>
      </c>
    </row>
    <row r="17" ht="18.4" customHeight="1">
      <c r="B17" s="42"/>
      <c r="E17" s="47" t="s">
        <v>1</v>
      </c>
      <c r="AK17" s="52" t="s">
        <v>24</v>
      </c>
      <c r="AN17" s="47" t="s">
        <v>1</v>
      </c>
      <c r="AR17" s="42"/>
      <c r="BE17" s="51"/>
      <c r="BS17" s="39" t="b">
        <v>0</v>
      </c>
    </row>
    <row r="18" ht="7" customHeight="1">
      <c r="B18" s="42"/>
      <c r="AR18" s="42"/>
      <c r="BE18" s="51"/>
      <c r="BS18" s="39">
        <v>0.01</v>
      </c>
    </row>
    <row r="19" ht="12" customHeight="1">
      <c r="B19" s="42"/>
      <c r="D19" s="52" t="s">
        <v>29</v>
      </c>
      <c r="AK19" s="52" t="s">
        <v>21</v>
      </c>
      <c r="AN19" s="47" t="s">
        <v>1</v>
      </c>
      <c r="AR19" s="42"/>
      <c r="BE19" s="51"/>
      <c r="BS19" s="39">
        <v>0.01</v>
      </c>
    </row>
    <row r="20" ht="18.4" customHeight="1">
      <c r="B20" s="42"/>
      <c r="E20" s="47" t="s">
        <v>1</v>
      </c>
      <c r="AK20" s="52" t="s">
        <v>24</v>
      </c>
      <c r="AN20" s="47" t="s">
        <v>1</v>
      </c>
      <c r="AR20" s="42"/>
      <c r="BE20" s="51"/>
      <c r="BS20" s="39" t="b">
        <v>1</v>
      </c>
    </row>
    <row r="21" ht="7" customHeight="1">
      <c r="B21" s="42"/>
      <c r="AR21" s="42"/>
      <c r="BE21" s="51"/>
      <c r="BS21" s="35" t="b">
        <v>0</v>
      </c>
    </row>
    <row r="22" ht="12" customHeight="1">
      <c r="B22" s="42"/>
      <c r="D22" s="52" t="s">
        <v>30</v>
      </c>
      <c r="AR22" s="42"/>
      <c r="BE22" s="51"/>
    </row>
    <row r="23">
      <c r="B23" s="42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R23" s="42"/>
      <c r="BE23" s="51"/>
      <c r="CN23" s="58"/>
    </row>
    <row r="24" ht="7" customHeight="1">
      <c r="B24" s="42"/>
      <c r="AR24" s="42"/>
      <c r="BE24" s="51"/>
    </row>
    <row r="25" ht="7" customHeight="1">
      <c r="B25" s="42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R25" s="42"/>
      <c r="BE25" s="51"/>
    </row>
    <row r="26" s="1" customFormat="1" ht="25.9" customHeight="1">
      <c r="A26" s="60"/>
      <c r="B26" s="61"/>
      <c r="D26" s="62" t="s">
        <v>31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5">
        <f>ROUND(AG90,2)</f>
        <v>0</v>
      </c>
      <c r="AL26" s="65"/>
      <c r="AM26" s="65"/>
      <c r="AN26" s="65"/>
      <c r="AO26" s="65"/>
      <c r="AR26" s="61"/>
      <c r="BE26" s="51"/>
    </row>
    <row r="27" s="1" customFormat="1" ht="7" customHeight="1">
      <c r="A27" s="60"/>
      <c r="B27" s="6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R27" s="61"/>
      <c r="BE27" s="51"/>
    </row>
    <row r="28" s="1" customFormat="1">
      <c r="A28" s="60"/>
      <c r="B28" s="61"/>
      <c r="L28" s="67" t="s">
        <v>32</v>
      </c>
      <c r="M28" s="67"/>
      <c r="N28" s="67"/>
      <c r="O28" s="67"/>
      <c r="P28" s="67"/>
      <c r="W28" s="68" t="s">
        <v>33</v>
      </c>
      <c r="X28" s="68"/>
      <c r="Y28" s="68"/>
      <c r="Z28" s="68"/>
      <c r="AA28" s="68"/>
      <c r="AB28" s="68"/>
      <c r="AC28" s="68"/>
      <c r="AD28" s="68"/>
      <c r="AE28" s="68"/>
      <c r="AF28" s="66"/>
      <c r="AG28" s="66"/>
      <c r="AH28" s="66"/>
      <c r="AI28" s="66"/>
      <c r="AJ28" s="66"/>
      <c r="AK28" s="68" t="s">
        <v>34</v>
      </c>
      <c r="AL28" s="67"/>
      <c r="AM28" s="67"/>
      <c r="AN28" s="67"/>
      <c r="AO28" s="67"/>
      <c r="AR28" s="61"/>
      <c r="BE28" s="51"/>
    </row>
    <row r="29" s="2" customFormat="1" ht="14.5" customHeight="1">
      <c r="A29" s="69"/>
      <c r="B29" s="70"/>
      <c r="D29" s="52" t="s">
        <v>35</v>
      </c>
      <c r="F29" s="52" t="s">
        <v>36</v>
      </c>
      <c r="L29" s="71">
        <v>0.23000000000000001</v>
      </c>
      <c r="M29" s="71"/>
      <c r="N29" s="71"/>
      <c r="O29" s="71"/>
      <c r="P29" s="71"/>
      <c r="W29" s="72">
        <f>ROUND(AZ90,2)</f>
        <v>0</v>
      </c>
      <c r="X29" s="72"/>
      <c r="Y29" s="72"/>
      <c r="Z29" s="72"/>
      <c r="AA29" s="72"/>
      <c r="AB29" s="72"/>
      <c r="AC29" s="72"/>
      <c r="AD29" s="72"/>
      <c r="AE29" s="72"/>
      <c r="AF29" s="73"/>
      <c r="AG29" s="73"/>
      <c r="AH29" s="73"/>
      <c r="AI29" s="73"/>
      <c r="AJ29" s="73"/>
      <c r="AK29" s="72">
        <f>ROUND(AV90,2)</f>
        <v>0</v>
      </c>
      <c r="AL29" s="72"/>
      <c r="AM29" s="72"/>
      <c r="AN29" s="72"/>
      <c r="AO29" s="72"/>
      <c r="AR29" s="70"/>
      <c r="BE29" s="51"/>
    </row>
    <row r="30" s="1" customFormat="1" ht="7" customHeight="1">
      <c r="A30" s="60"/>
      <c r="B30" s="61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R30" s="61"/>
      <c r="BE30" s="51"/>
    </row>
    <row r="31" s="1" customFormat="1" ht="25.9" customHeight="1">
      <c r="A31" s="60"/>
      <c r="B31" s="61"/>
      <c r="C31" s="74"/>
      <c r="D31" s="75" t="s">
        <v>37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7" t="s">
        <v>38</v>
      </c>
      <c r="U31" s="76"/>
      <c r="V31" s="76"/>
      <c r="W31" s="78"/>
      <c r="X31" s="79" t="s">
        <v>39</v>
      </c>
      <c r="Y31" s="79"/>
      <c r="Z31" s="79"/>
      <c r="AA31" s="79"/>
      <c r="AB31" s="79"/>
      <c r="AC31" s="78"/>
      <c r="AD31" s="78"/>
      <c r="AE31" s="78"/>
      <c r="AF31" s="78"/>
      <c r="AG31" s="78"/>
      <c r="AH31" s="78"/>
      <c r="AI31" s="78"/>
      <c r="AJ31" s="78"/>
      <c r="AK31" s="80">
        <f>SUM(AK26:AK29)</f>
        <v>0</v>
      </c>
      <c r="AL31" s="80"/>
      <c r="AM31" s="80"/>
      <c r="AN31" s="80"/>
      <c r="AO31" s="81"/>
      <c r="AP31" s="74"/>
      <c r="AQ31" s="74"/>
      <c r="AR31" s="61"/>
    </row>
    <row r="32" s="1" customFormat="1" ht="7" customHeight="1">
      <c r="A32" s="60"/>
      <c r="B32" s="61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R32" s="61"/>
    </row>
    <row r="33" s="1" customFormat="1" ht="14.5" customHeight="1">
      <c r="A33" s="60"/>
      <c r="B33" s="61"/>
      <c r="AR33" s="61"/>
    </row>
    <row r="34" ht="14.5" customHeight="1">
      <c r="B34" s="42"/>
      <c r="AR34" s="42"/>
    </row>
    <row r="35" ht="14.5" customHeight="1">
      <c r="B35" s="42"/>
      <c r="AR35" s="42"/>
    </row>
    <row r="36" ht="14.5" customHeight="1">
      <c r="B36" s="42"/>
      <c r="AR36" s="42"/>
    </row>
    <row r="37" ht="14.5" customHeight="1">
      <c r="B37" s="42"/>
      <c r="AR37" s="42"/>
    </row>
    <row r="38" ht="14.5" customHeight="1">
      <c r="B38" s="42"/>
      <c r="AR38" s="42"/>
    </row>
    <row r="39" ht="14.5" customHeight="1">
      <c r="B39" s="42"/>
      <c r="AR39" s="42"/>
    </row>
    <row r="40" ht="14.5" customHeight="1">
      <c r="B40" s="42"/>
      <c r="AR40" s="42"/>
    </row>
    <row r="41" ht="14.5" customHeight="1">
      <c r="B41" s="42"/>
      <c r="AR41" s="42"/>
    </row>
    <row r="42" ht="14.5" customHeight="1">
      <c r="B42" s="42"/>
      <c r="AR42" s="42"/>
    </row>
    <row r="43" ht="14.5" customHeight="1">
      <c r="B43" s="42"/>
      <c r="AR43" s="42"/>
    </row>
    <row r="44" ht="14.5" customHeight="1">
      <c r="B44" s="42"/>
      <c r="AR44" s="42"/>
    </row>
    <row r="45" s="1" customFormat="1" ht="14.5" customHeight="1">
      <c r="A45" s="60"/>
      <c r="B45" s="61"/>
      <c r="D45" s="82" t="s">
        <v>28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2" t="s">
        <v>29</v>
      </c>
      <c r="AI45" s="83"/>
      <c r="AJ45" s="83"/>
      <c r="AK45" s="83"/>
      <c r="AL45" s="83"/>
      <c r="AM45" s="83"/>
      <c r="AN45" s="83"/>
      <c r="AO45" s="83"/>
      <c r="AR45" s="61"/>
    </row>
    <row r="46" ht="11.25" customHeight="1">
      <c r="B46" s="42"/>
      <c r="AR46" s="42"/>
    </row>
    <row r="47" ht="11.25" customHeight="1">
      <c r="B47" s="42"/>
      <c r="AR47" s="42"/>
    </row>
    <row r="48" ht="11.25" customHeight="1">
      <c r="B48" s="42"/>
      <c r="AR48" s="42"/>
    </row>
    <row r="49" ht="11.25" customHeight="1">
      <c r="B49" s="42"/>
      <c r="AR49" s="42"/>
    </row>
    <row r="50" ht="11.25" customHeight="1">
      <c r="B50" s="42"/>
      <c r="AR50" s="42"/>
    </row>
    <row r="51" ht="11.25" customHeight="1">
      <c r="B51" s="42"/>
      <c r="AR51" s="42"/>
    </row>
    <row r="52" ht="11.25" customHeight="1">
      <c r="B52" s="42"/>
      <c r="AR52" s="42"/>
    </row>
    <row r="53" ht="11.25" customHeight="1">
      <c r="B53" s="42"/>
      <c r="AR53" s="42"/>
    </row>
    <row r="54" ht="11.25" customHeight="1">
      <c r="B54" s="42"/>
      <c r="AR54" s="42"/>
    </row>
    <row r="55" ht="11.25" customHeight="1">
      <c r="B55" s="42"/>
      <c r="AR55" s="42"/>
    </row>
    <row r="56" s="1" customFormat="1" ht="11.25" customHeight="1">
      <c r="A56" s="60"/>
      <c r="B56" s="61"/>
      <c r="D56" s="84" t="s">
        <v>40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84" t="s">
        <v>41</v>
      </c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84" t="s">
        <v>40</v>
      </c>
      <c r="AI56" s="63"/>
      <c r="AJ56" s="63"/>
      <c r="AK56" s="63"/>
      <c r="AL56" s="63"/>
      <c r="AM56" s="84" t="s">
        <v>41</v>
      </c>
      <c r="AN56" s="63"/>
      <c r="AO56" s="63"/>
      <c r="AR56" s="61"/>
    </row>
    <row r="57" ht="11.25" customHeight="1">
      <c r="B57" s="42"/>
      <c r="AR57" s="42"/>
    </row>
    <row r="58" ht="11.25" customHeight="1">
      <c r="B58" s="42"/>
      <c r="AR58" s="42"/>
    </row>
    <row r="59" ht="11.25" customHeight="1">
      <c r="B59" s="42"/>
      <c r="AR59" s="42"/>
    </row>
    <row r="60" s="1" customFormat="1" ht="11.25" customHeight="1">
      <c r="A60" s="60"/>
      <c r="B60" s="61"/>
      <c r="D60" s="82" t="s">
        <v>20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2" t="s">
        <v>26</v>
      </c>
      <c r="AI60" s="83"/>
      <c r="AJ60" s="83"/>
      <c r="AK60" s="83"/>
      <c r="AL60" s="83"/>
      <c r="AM60" s="83"/>
      <c r="AN60" s="83"/>
      <c r="AO60" s="83"/>
      <c r="AR60" s="61"/>
    </row>
    <row r="61" ht="11.25" customHeight="1">
      <c r="B61" s="42"/>
      <c r="AR61" s="42"/>
    </row>
    <row r="62" ht="11.25" customHeight="1">
      <c r="B62" s="42"/>
      <c r="AR62" s="42"/>
    </row>
    <row r="63" ht="11.25" customHeight="1">
      <c r="B63" s="42"/>
      <c r="AR63" s="42"/>
    </row>
    <row r="64" ht="11.25" customHeight="1">
      <c r="B64" s="42"/>
      <c r="AR64" s="42"/>
    </row>
    <row r="65" ht="11.25" customHeight="1">
      <c r="B65" s="42"/>
      <c r="AR65" s="42"/>
    </row>
    <row r="66" ht="11.25" customHeight="1">
      <c r="B66" s="42"/>
      <c r="AR66" s="42"/>
    </row>
    <row r="67" ht="11.25" customHeight="1">
      <c r="B67" s="42"/>
      <c r="AR67" s="42"/>
    </row>
    <row r="68" ht="11.25" customHeight="1">
      <c r="B68" s="42"/>
      <c r="AR68" s="42"/>
    </row>
    <row r="69" ht="11.25" customHeight="1">
      <c r="B69" s="42"/>
      <c r="AR69" s="42"/>
    </row>
    <row r="70" ht="11.25" customHeight="1">
      <c r="B70" s="42"/>
      <c r="AR70" s="42"/>
    </row>
    <row r="71" s="1" customFormat="1" ht="11.25" customHeight="1">
      <c r="A71" s="60"/>
      <c r="B71" s="61"/>
      <c r="D71" s="84" t="s">
        <v>40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84" t="s">
        <v>41</v>
      </c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84" t="s">
        <v>40</v>
      </c>
      <c r="AI71" s="63"/>
      <c r="AJ71" s="63"/>
      <c r="AK71" s="63"/>
      <c r="AL71" s="63"/>
      <c r="AM71" s="84" t="s">
        <v>41</v>
      </c>
      <c r="AN71" s="63"/>
      <c r="AO71" s="63"/>
      <c r="AR71" s="61"/>
    </row>
    <row r="72" s="1" customFormat="1" ht="11.25" customHeight="1">
      <c r="A72" s="60"/>
      <c r="B72" s="61"/>
      <c r="AR72" s="61"/>
    </row>
    <row r="73" s="1" customFormat="1" ht="7" customHeight="1">
      <c r="A73" s="60"/>
      <c r="B73" s="85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61"/>
    </row>
    <row r="77" s="1" customFormat="1" ht="7" customHeight="1">
      <c r="A77" s="60"/>
      <c r="B77" s="8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61"/>
    </row>
    <row r="78" s="1" customFormat="1" ht="25" customHeight="1">
      <c r="A78" s="60"/>
      <c r="B78" s="61"/>
      <c r="C78" s="43" t="s">
        <v>42</v>
      </c>
      <c r="AR78" s="61"/>
    </row>
    <row r="79" s="1" customFormat="1" ht="7" customHeight="1">
      <c r="A79" s="60"/>
      <c r="B79" s="61"/>
      <c r="AR79" s="61"/>
    </row>
    <row r="80" s="3" customFormat="1" ht="12" customHeight="1">
      <c r="A80" s="89"/>
      <c r="B80" s="90"/>
      <c r="C80" s="52" t="s">
        <v>43</v>
      </c>
      <c r="L80" s="3" t="str">
        <f>K5</f>
        <v>PD24007</v>
      </c>
      <c r="AR80" s="90"/>
    </row>
    <row r="81" s="4" customFormat="1" ht="37" customHeight="1">
      <c r="A81" s="91"/>
      <c r="B81" s="92"/>
      <c r="C81" s="93" t="s">
        <v>12</v>
      </c>
      <c r="L81" s="94" t="str">
        <f>K6</f>
        <v>FK Inter Bratislava - Revitalizácia futbalového ihriska</v>
      </c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R81" s="92"/>
    </row>
    <row r="82" s="1" customFormat="1" ht="7" customHeight="1">
      <c r="A82" s="60"/>
      <c r="B82" s="61"/>
      <c r="AR82" s="61"/>
    </row>
    <row r="83" s="1" customFormat="1" ht="12" customHeight="1">
      <c r="A83" s="60"/>
      <c r="B83" s="61"/>
      <c r="C83" s="52" t="s">
        <v>17</v>
      </c>
      <c r="L83" s="95" t="str">
        <f>IF(K8="","",K8)</f>
        <v>Drieňová 11/A, 821 03 Bratislava - Ružinov</v>
      </c>
      <c r="AI83" s="52" t="s">
        <v>19</v>
      </c>
      <c r="AM83" s="53">
        <f>AN8</f>
        <v>46091</v>
      </c>
      <c r="AN83" s="53"/>
      <c r="AR83" s="61"/>
    </row>
    <row r="84" s="1" customFormat="1" ht="7" customHeight="1">
      <c r="A84" s="60"/>
      <c r="B84" s="61"/>
      <c r="AR84" s="61"/>
    </row>
    <row r="85" s="1" customFormat="1">
      <c r="A85" s="60"/>
      <c r="B85" s="61"/>
      <c r="C85" s="52" t="s">
        <v>20</v>
      </c>
      <c r="L85" s="3" t="str">
        <f>IF(E11= "","",E11)</f>
        <v>FK Inter Bratislava, s.r.o.</v>
      </c>
      <c r="AI85" s="52" t="s">
        <v>28</v>
      </c>
      <c r="AM85" s="96" t="str">
        <f>IF($E17="","",$E17)</f>
        <v/>
      </c>
      <c r="AN85" s="96"/>
      <c r="AO85" s="96"/>
      <c r="AP85" s="96"/>
      <c r="AR85" s="61"/>
      <c r="AS85" s="97" t="s">
        <v>44</v>
      </c>
      <c r="AT85" s="98"/>
      <c r="AU85" s="99"/>
      <c r="AV85" s="99"/>
      <c r="AW85" s="99"/>
      <c r="AX85" s="99"/>
      <c r="AY85" s="99"/>
      <c r="AZ85" s="99"/>
      <c r="BA85" s="99"/>
      <c r="BB85" s="99"/>
      <c r="BC85" s="99"/>
      <c r="BD85" s="100"/>
      <c r="CO85" s="96" t="str">
        <f>IF($E17="","",$E17)</f>
        <v/>
      </c>
    </row>
    <row r="86" s="1" customFormat="1">
      <c r="A86" s="60"/>
      <c r="B86" s="61"/>
      <c r="C86" s="52" t="s">
        <v>26</v>
      </c>
      <c r="L86" s="3" t="str">
        <f>IF(E14="Vyplň údaj","",E14)</f>
        <v/>
      </c>
      <c r="AI86" s="52" t="s">
        <v>29</v>
      </c>
      <c r="AM86" s="96" t="str">
        <f>IF($E20="","",$E20)</f>
        <v/>
      </c>
      <c r="AN86" s="96"/>
      <c r="AO86" s="96"/>
      <c r="AP86" s="96"/>
      <c r="AR86" s="61"/>
      <c r="AS86" s="101"/>
      <c r="AT86" s="102"/>
      <c r="BD86" s="103"/>
      <c r="CO86" s="96" t="str">
        <f>IF($E20="","",$E20)</f>
        <v/>
      </c>
    </row>
    <row r="87" s="1" customFormat="1" ht="10.9" customHeight="1">
      <c r="A87" s="60"/>
      <c r="B87" s="61"/>
      <c r="AR87" s="61"/>
      <c r="AS87" s="101"/>
      <c r="AT87" s="102"/>
      <c r="BD87" s="103"/>
    </row>
    <row r="88" s="1" customFormat="1" ht="29.25" customHeight="1">
      <c r="A88" s="104"/>
      <c r="B88" s="61"/>
      <c r="C88" s="105" t="s">
        <v>43</v>
      </c>
      <c r="D88" s="106"/>
      <c r="E88" s="106"/>
      <c r="F88" s="106"/>
      <c r="G88" s="106"/>
      <c r="H88" s="107"/>
      <c r="I88" s="106" t="s">
        <v>45</v>
      </c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8" t="s">
        <v>46</v>
      </c>
      <c r="AH88" s="108"/>
      <c r="AI88" s="108"/>
      <c r="AJ88" s="108"/>
      <c r="AK88" s="108"/>
      <c r="AL88" s="108"/>
      <c r="AM88" s="108"/>
      <c r="AN88" s="106" t="s">
        <v>47</v>
      </c>
      <c r="AO88" s="106"/>
      <c r="AP88" s="106"/>
      <c r="AQ88" s="109" t="s">
        <v>48</v>
      </c>
      <c r="AR88" s="103"/>
      <c r="AS88" s="110" t="s">
        <v>49</v>
      </c>
      <c r="AT88" s="111" t="s">
        <v>50</v>
      </c>
      <c r="AU88" s="111" t="s">
        <v>51</v>
      </c>
      <c r="AV88" s="111" t="s">
        <v>52</v>
      </c>
      <c r="AW88" s="111" t="s">
        <v>53</v>
      </c>
      <c r="AX88" s="111" t="s">
        <v>54</v>
      </c>
      <c r="AY88" s="111" t="s">
        <v>55</v>
      </c>
      <c r="AZ88" s="111" t="s">
        <v>56</v>
      </c>
      <c r="BA88" s="111" t="s">
        <v>57</v>
      </c>
      <c r="BB88" s="111" t="s">
        <v>58</v>
      </c>
      <c r="BC88" s="111" t="s">
        <v>59</v>
      </c>
      <c r="BD88" s="112" t="s">
        <v>60</v>
      </c>
    </row>
    <row r="89" s="1" customFormat="1" ht="10.9" customHeight="1">
      <c r="A89" s="104"/>
      <c r="B89" s="61"/>
      <c r="AQ89" s="83"/>
      <c r="AR89" s="113"/>
      <c r="AS89" s="114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100"/>
    </row>
    <row r="90" s="5" customFormat="1" ht="32.5" customHeight="1">
      <c r="A90" s="115"/>
      <c r="B90" s="116"/>
      <c r="C90" s="117" t="s">
        <v>61</v>
      </c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9">
        <f>AG91 + AG92 + AG93</f>
        <v>0</v>
      </c>
      <c r="AH90" s="119"/>
      <c r="AI90" s="119"/>
      <c r="AJ90" s="119"/>
      <c r="AK90" s="119"/>
      <c r="AL90" s="119"/>
      <c r="AM90" s="119"/>
      <c r="AN90" s="120">
        <f>AG90 + AT90</f>
        <v>0</v>
      </c>
      <c r="AO90" s="120"/>
      <c r="AP90" s="120"/>
      <c r="AQ90" s="121" t="s">
        <v>1</v>
      </c>
      <c r="AR90" s="116"/>
      <c r="AS90" s="122">
        <f>AS91 + AS92 + AS93</f>
        <v>0</v>
      </c>
      <c r="AT90" s="123">
        <f>AV90+AW90</f>
        <v>0</v>
      </c>
      <c r="AU90" s="124">
        <f>ROUND(AU91 + AU92 + AU93,3)</f>
        <v>0</v>
      </c>
      <c r="AV90" s="123">
        <f>ROUND(L29 * AZ90,2)</f>
        <v>0</v>
      </c>
      <c r="AW90" s="123">
        <f>0</f>
        <v>0</v>
      </c>
      <c r="AX90" s="123">
        <f>0</f>
        <v>0</v>
      </c>
      <c r="AY90" s="123">
        <f>0</f>
        <v>0</v>
      </c>
      <c r="AZ90" s="123">
        <f>AZ91 + AZ92 + AZ93</f>
        <v>0</v>
      </c>
      <c r="BA90" s="123">
        <f>BA91 + BA92 + BA93</f>
        <v>0</v>
      </c>
      <c r="BB90" s="123">
        <f>BB91 + BB92 + BB93</f>
        <v>0</v>
      </c>
      <c r="BC90" s="123">
        <f>BC91 + BC92 + BC93</f>
        <v>0</v>
      </c>
      <c r="BD90" s="125">
        <f>BD91 + BD92 + BD93</f>
        <v>0</v>
      </c>
      <c r="BS90" s="126" t="s">
        <v>62</v>
      </c>
      <c r="BT90" s="126">
        <v>0</v>
      </c>
      <c r="BU90" s="127" t="s">
        <v>63</v>
      </c>
      <c r="BV90" s="126" t="s">
        <v>64</v>
      </c>
      <c r="BW90" s="126" t="s">
        <v>65</v>
      </c>
      <c r="BX90" s="126" t="s">
        <v>66</v>
      </c>
      <c r="CL90" s="126" t="s">
        <v>1</v>
      </c>
    </row>
    <row r="91" s="6" customFormat="1" ht="18.75">
      <c r="A91" s="128" t="s">
        <v>67</v>
      </c>
      <c r="B91" s="129"/>
      <c r="C91" s="130"/>
      <c r="D91" s="131" t="s">
        <v>68</v>
      </c>
      <c r="E91" s="131"/>
      <c r="F91" s="131"/>
      <c r="G91" s="131"/>
      <c r="H91" s="131"/>
      <c r="I91" s="132"/>
      <c r="J91" s="133" t="s">
        <v>69</v>
      </c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4">
        <f>'SO 01 - Futbalové ihrisko'!J30</f>
        <v>0</v>
      </c>
      <c r="AH91" s="134"/>
      <c r="AI91" s="134"/>
      <c r="AJ91" s="134"/>
      <c r="AK91" s="134"/>
      <c r="AL91" s="134"/>
      <c r="AM91" s="134"/>
      <c r="AN91" s="135">
        <f>AG91 + AT91</f>
        <v>0</v>
      </c>
      <c r="AO91" s="135"/>
      <c r="AP91" s="135"/>
      <c r="AQ91" s="136" t="s">
        <v>70</v>
      </c>
      <c r="AR91" s="137"/>
      <c r="AS91" s="138">
        <v>0</v>
      </c>
      <c r="AT91" s="139">
        <f>AV91 + AW91</f>
        <v>0</v>
      </c>
      <c r="AU91" s="140">
        <f>'SO 01 - Futbalové ihrisko'!P88</f>
        <v>0</v>
      </c>
      <c r="AV91" s="139">
        <f>ROUND(L29 * AZ91,2)</f>
        <v>0</v>
      </c>
      <c r="AW91" s="139">
        <f>0</f>
        <v>0</v>
      </c>
      <c r="AX91" s="139">
        <f>0</f>
        <v>0</v>
      </c>
      <c r="AY91" s="139">
        <f>0</f>
        <v>0</v>
      </c>
      <c r="AZ91" s="141">
        <f>'SO 01 - Futbalové ihrisko'!F33</f>
        <v>0</v>
      </c>
      <c r="BA91" s="139">
        <v>0</v>
      </c>
      <c r="BB91" s="139">
        <v>0</v>
      </c>
      <c r="BC91" s="139">
        <v>0</v>
      </c>
      <c r="BD91" s="142">
        <v>0</v>
      </c>
      <c r="BS91" s="143"/>
      <c r="BT91" s="143">
        <v>1</v>
      </c>
      <c r="BU91" s="144"/>
      <c r="BV91" s="143" t="s">
        <v>64</v>
      </c>
      <c r="BW91" s="143" t="s">
        <v>71</v>
      </c>
      <c r="BX91" s="143" t="s">
        <v>65</v>
      </c>
      <c r="CL91" s="143" t="s">
        <v>72</v>
      </c>
      <c r="CM91" s="6">
        <v>2</v>
      </c>
      <c r="CP91" s="133" t="s">
        <v>69</v>
      </c>
    </row>
    <row r="92" s="6" customFormat="1" ht="28.5">
      <c r="A92" s="128" t="s">
        <v>67</v>
      </c>
      <c r="B92" s="129"/>
      <c r="C92" s="130"/>
      <c r="D92" s="131" t="s">
        <v>73</v>
      </c>
      <c r="E92" s="131"/>
      <c r="F92" s="131"/>
      <c r="G92" s="131"/>
      <c r="H92" s="131"/>
      <c r="I92" s="132"/>
      <c r="J92" s="133" t="s">
        <v>74</v>
      </c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4">
        <f>'SO 03 - Spevnená plocha a oporn'!J30</f>
        <v>0</v>
      </c>
      <c r="AH92" s="134"/>
      <c r="AI92" s="134"/>
      <c r="AJ92" s="134"/>
      <c r="AK92" s="134"/>
      <c r="AL92" s="134"/>
      <c r="AM92" s="134"/>
      <c r="AN92" s="135">
        <f>AG92 + AT92</f>
        <v>0</v>
      </c>
      <c r="AO92" s="135"/>
      <c r="AP92" s="135"/>
      <c r="AQ92" s="136" t="s">
        <v>70</v>
      </c>
      <c r="AR92" s="137"/>
      <c r="AS92" s="138">
        <v>0</v>
      </c>
      <c r="AT92" s="139">
        <f>AV92 + AW92</f>
        <v>0</v>
      </c>
      <c r="AU92" s="140">
        <f>'SO 03 - Spevnená plocha a oporn'!P88</f>
        <v>0</v>
      </c>
      <c r="AV92" s="139">
        <f>ROUND(L29 * AZ92,2)</f>
        <v>0</v>
      </c>
      <c r="AW92" s="139">
        <f>0</f>
        <v>0</v>
      </c>
      <c r="AX92" s="139">
        <f>0</f>
        <v>0</v>
      </c>
      <c r="AY92" s="139">
        <f>0</f>
        <v>0</v>
      </c>
      <c r="AZ92" s="141">
        <f>'SO 03 - Spevnená plocha a oporn'!F33</f>
        <v>0</v>
      </c>
      <c r="BA92" s="139">
        <v>0</v>
      </c>
      <c r="BB92" s="139">
        <v>0</v>
      </c>
      <c r="BC92" s="139">
        <v>0</v>
      </c>
      <c r="BD92" s="142">
        <v>0</v>
      </c>
      <c r="BS92" s="143"/>
      <c r="BT92" s="143">
        <v>1</v>
      </c>
      <c r="BU92" s="144"/>
      <c r="BV92" s="143" t="s">
        <v>64</v>
      </c>
      <c r="BW92" s="143" t="s">
        <v>75</v>
      </c>
      <c r="BX92" s="143" t="s">
        <v>65</v>
      </c>
      <c r="CL92" s="143" t="s">
        <v>72</v>
      </c>
      <c r="CM92" s="6">
        <v>2</v>
      </c>
      <c r="CP92" s="133"/>
      <c r="CQ92" s="133" t="s">
        <v>74</v>
      </c>
    </row>
    <row r="93" s="6" customFormat="1" ht="18.75">
      <c r="A93" s="128" t="s">
        <v>67</v>
      </c>
      <c r="B93" s="129"/>
      <c r="C93" s="130"/>
      <c r="D93" s="131" t="s">
        <v>76</v>
      </c>
      <c r="E93" s="131"/>
      <c r="F93" s="131"/>
      <c r="G93" s="131"/>
      <c r="H93" s="131"/>
      <c r="I93" s="132"/>
      <c r="J93" s="133" t="s">
        <v>77</v>
      </c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4">
        <f>'SO 04 - Automatická závlaha'!J30</f>
        <v>0</v>
      </c>
      <c r="AH93" s="134"/>
      <c r="AI93" s="134"/>
      <c r="AJ93" s="134"/>
      <c r="AK93" s="134"/>
      <c r="AL93" s="134"/>
      <c r="AM93" s="134"/>
      <c r="AN93" s="135">
        <f>AG93 + AT93</f>
        <v>0</v>
      </c>
      <c r="AO93" s="135"/>
      <c r="AP93" s="135"/>
      <c r="AQ93" s="136" t="s">
        <v>70</v>
      </c>
      <c r="AR93" s="137"/>
      <c r="AS93" s="138">
        <v>0</v>
      </c>
      <c r="AT93" s="139">
        <f>AV93 + AW93</f>
        <v>0</v>
      </c>
      <c r="AU93" s="140">
        <f>'SO 04 - Automatická závlaha'!P88</f>
        <v>0</v>
      </c>
      <c r="AV93" s="139">
        <f>ROUND(L29 * AZ93,2)</f>
        <v>0</v>
      </c>
      <c r="AW93" s="139">
        <f>0</f>
        <v>0</v>
      </c>
      <c r="AX93" s="139">
        <f>0</f>
        <v>0</v>
      </c>
      <c r="AY93" s="139">
        <f>0</f>
        <v>0</v>
      </c>
      <c r="AZ93" s="141">
        <f>'SO 04 - Automatická závlaha'!F33</f>
        <v>0</v>
      </c>
      <c r="BA93" s="139">
        <v>0</v>
      </c>
      <c r="BB93" s="139">
        <v>0</v>
      </c>
      <c r="BC93" s="139">
        <v>0</v>
      </c>
      <c r="BD93" s="142">
        <v>0</v>
      </c>
      <c r="BS93" s="143"/>
      <c r="BT93" s="143">
        <v>1</v>
      </c>
      <c r="BU93" s="144"/>
      <c r="BV93" s="143" t="s">
        <v>64</v>
      </c>
      <c r="BW93" s="143" t="s">
        <v>78</v>
      </c>
      <c r="BX93" s="143" t="s">
        <v>65</v>
      </c>
      <c r="CL93" s="143" t="s">
        <v>79</v>
      </c>
      <c r="CM93" s="6">
        <v>2</v>
      </c>
      <c r="CP93" s="133"/>
      <c r="CQ93" s="133"/>
      <c r="CR93" s="133" t="s">
        <v>77</v>
      </c>
    </row>
    <row r="94" s="1" customFormat="1" ht="30" customHeight="1">
      <c r="A94" s="104"/>
      <c r="B94" s="61"/>
      <c r="AR94" s="61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</row>
    <row r="95" s="1" customFormat="1" ht="7" customHeight="1">
      <c r="A95" s="60"/>
      <c r="B95" s="85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61"/>
    </row>
  </sheetData>
  <mergeCells count="38">
    <mergeCell ref="AR2:BE2"/>
    <mergeCell ref="K5:AJ5"/>
    <mergeCell ref="BE5:BE30"/>
    <mergeCell ref="K6:AJ6"/>
    <mergeCell ref="E14:AI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X31:AB31"/>
    <mergeCell ref="AK31:AO31"/>
    <mergeCell ref="L81:AJ81"/>
    <mergeCell ref="AM83:AN83"/>
    <mergeCell ref="AM85:AP85"/>
    <mergeCell ref="AS85:AT87"/>
    <mergeCell ref="AM86:AP86"/>
    <mergeCell ref="C88:G88"/>
    <mergeCell ref="I88:AF88"/>
    <mergeCell ref="AG88:AM88"/>
    <mergeCell ref="AN88:AP88"/>
    <mergeCell ref="AG90:AM90"/>
    <mergeCell ref="AN90:AP90"/>
    <mergeCell ref="D91:H91"/>
    <mergeCell ref="J91:AF91"/>
    <mergeCell ref="AG91:AM91"/>
    <mergeCell ref="AN91:AP91"/>
    <mergeCell ref="D92:H92"/>
    <mergeCell ref="J92:AF92"/>
    <mergeCell ref="AG92:AM92"/>
    <mergeCell ref="AN92:AP92"/>
    <mergeCell ref="D93:H93"/>
    <mergeCell ref="J93:AF93"/>
    <mergeCell ref="AG93:AM93"/>
    <mergeCell ref="AN93:AP93"/>
  </mergeCells>
  <hyperlinks>
    <hyperlink ref="A91" location="'SO 01 - Futbalové ihrisko'!A1" display="/"/>
    <hyperlink ref="A92" location="'SO 03 - Spevnená plocha a oporn'!A1" display="/"/>
    <hyperlink ref="A93" location="'SO 04 - Automatická závlaha'!A1" display="/"/>
    <hyperlink ref="AZ91" location="'SO 01 - Futbalové ihrisko'!F33" display="'SO 01 - Futbalové ihrisko'!F33"/>
    <hyperlink ref="AZ92" location="'SO 03 - Spevnená plocha a oporn'!F33" display="'SO 03 - Spevnená plocha a oporn'!F33"/>
    <hyperlink ref="AZ93" location="'SO 04 - Automatická závlaha'!F33" display="'SO 04 - Automatická závlaha'!F33"/>
  </hyperlinks>
  <pageMargins left="0.39375" right="0.39375" top="0.39375" bottom="0.39375" header="0" footer="0"/>
  <pageSetup paperSize="9" orientation="portrait" fitToHeight="100"/>
  <headerFooter>
    <oddFooter>&amp;C&amp;"-,Regular"&amp;8Strana &amp;P z &amp;N</oddFooter>
    <evenFooter>&amp;C&amp;"-,Regular"&amp;8Strana &amp;P z &amp;N</evenFooter>
    <firstFooter>&amp;C&amp;"-,Regular"&amp;8Strana &amp;P z &amp;N</first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145" customWidth="1"/>
    <col min="2" max="2" width="0.94140625" style="145" customWidth="1"/>
    <col min="3" max="3" width="3.6289062" style="145" customWidth="1"/>
    <col min="4" max="4" width="4.1679688" style="145" customWidth="1"/>
    <col min="5" max="5" width="17.753906" style="145" customWidth="1"/>
    <col min="6" max="6" width="55.691406" style="145" customWidth="1"/>
    <col min="7" max="7" width="6.7226562" style="145" customWidth="1"/>
    <col min="8" max="9" width="14.660156" style="145" customWidth="1"/>
    <col min="10" max="10" width="20.714844" style="145" customWidth="1"/>
    <col min="11" max="11" width="20.714844" style="145" hidden="1" customWidth="1"/>
    <col min="12" max="12" width="7.9335938" style="145" customWidth="1"/>
    <col min="13" max="13" width="9.28125" style="145" hidden="1" customWidth="1"/>
    <col min="14" max="14" width="7.9335938" style="145" hidden="1" customWidth="1"/>
    <col min="15" max="20" width="12.105469" style="145" hidden="1" customWidth="1"/>
    <col min="21" max="21" width="13.988281" style="145" hidden="1" customWidth="1"/>
    <col min="22" max="22" width="10.625" style="145" customWidth="1"/>
    <col min="23" max="23" width="13.988281" style="145" customWidth="1"/>
    <col min="24" max="24" width="10.625" style="145" customWidth="1"/>
    <col min="25" max="25" width="12.9140625" style="145" customWidth="1"/>
    <col min="26" max="26" width="9.4140625" style="145" customWidth="1"/>
    <col min="27" max="27" width="94.83594" style="145" hidden="1" customWidth="1"/>
    <col min="28" max="28" width="13.988281" style="145" customWidth="1"/>
    <col min="29" max="29" width="9.4140625" style="145" customWidth="1"/>
    <col min="30" max="30" width="12.9140625" style="145" customWidth="1"/>
    <col min="31" max="31" width="13.988281" style="145" customWidth="1"/>
    <col min="32" max="43" width="9.144531" style="145"/>
    <col min="44" max="65" width="9.144531" style="145" hidden="1"/>
    <col min="66" max="16384" width="9.144531" style="145"/>
  </cols>
  <sheetData>
    <row r="1" ht="11.25" customHeight="1"/>
    <row r="2" ht="36.75" customHeight="1">
      <c r="L2" s="146" t="s">
        <v>5</v>
      </c>
      <c r="M2" s="145"/>
      <c r="N2" s="145"/>
      <c r="O2" s="145"/>
      <c r="P2" s="145"/>
      <c r="Q2" s="145"/>
      <c r="R2" s="145"/>
      <c r="S2" s="145"/>
      <c r="T2" s="145"/>
      <c r="U2" s="145"/>
      <c r="V2" s="145"/>
      <c r="AT2" s="145" t="s">
        <v>71</v>
      </c>
    </row>
    <row r="3" hidden="1" ht="6.95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9"/>
      <c r="AT3" s="145">
        <v>2</v>
      </c>
    </row>
    <row r="4" hidden="1" ht="24.95" customHeight="1">
      <c r="B4" s="149"/>
      <c r="D4" s="150" t="s">
        <v>80</v>
      </c>
      <c r="L4" s="149"/>
      <c r="AT4" s="145" t="b">
        <v>0</v>
      </c>
    </row>
    <row r="5" hidden="1" ht="6.95" customHeight="1">
      <c r="B5" s="149"/>
      <c r="L5" s="149"/>
    </row>
    <row r="6" hidden="1" ht="12" customHeight="1">
      <c r="B6" s="149"/>
      <c r="D6" s="151" t="s">
        <v>12</v>
      </c>
      <c r="L6" s="149"/>
    </row>
    <row r="7" hidden="1">
      <c r="B7" s="149"/>
      <c r="E7" s="152" t="s">
        <v>13</v>
      </c>
      <c r="F7" s="151"/>
      <c r="G7" s="151"/>
      <c r="H7" s="151"/>
      <c r="L7" s="149"/>
      <c r="AA7" s="152" t="str">
        <f>E7</f>
        <v>FK Inter Bratislava - Revitalizácia futbalového ihriska</v>
      </c>
    </row>
    <row r="8" hidden="1">
      <c r="B8" s="149"/>
      <c r="D8" s="151" t="s">
        <v>81</v>
      </c>
      <c r="L8" s="149"/>
    </row>
    <row r="9" hidden="1" s="7" customFormat="1">
      <c r="B9" s="153"/>
      <c r="E9" s="154" t="s">
        <v>82</v>
      </c>
      <c r="F9" s="7"/>
      <c r="G9" s="7"/>
      <c r="H9" s="7"/>
      <c r="L9" s="153"/>
      <c r="AA9" s="155" t="str">
        <f>E9</f>
        <v>SO 01 - Futbalové ihrisko</v>
      </c>
    </row>
    <row r="10" hidden="1" s="7" customFormat="1">
      <c r="B10" s="153"/>
      <c r="L10" s="153"/>
    </row>
    <row r="11" hidden="1" s="7" customFormat="1">
      <c r="B11" s="153"/>
      <c r="D11" s="151" t="s">
        <v>14</v>
      </c>
      <c r="F11" s="156" t="s">
        <v>72</v>
      </c>
      <c r="I11" s="151" t="s">
        <v>15</v>
      </c>
      <c r="J11" s="157" t="s">
        <v>16</v>
      </c>
      <c r="L11" s="153"/>
    </row>
    <row r="12" hidden="1" s="7" customFormat="1">
      <c r="B12" s="153"/>
      <c r="D12" s="151" t="s">
        <v>17</v>
      </c>
      <c r="F12" s="158" t="s">
        <v>18</v>
      </c>
      <c r="I12" s="151" t="s">
        <v>19</v>
      </c>
      <c r="J12" s="159">
        <f>'Rekapitulácia stavby'!AN8</f>
        <v>46091</v>
      </c>
      <c r="L12" s="153"/>
    </row>
    <row r="13" hidden="1" s="7" customFormat="1">
      <c r="B13" s="153"/>
      <c r="D13" s="160" t="s">
        <v>1</v>
      </c>
      <c r="E13" s="161"/>
      <c r="F13" s="162" t="s">
        <v>1</v>
      </c>
      <c r="I13" s="160" t="s">
        <v>1</v>
      </c>
      <c r="J13" s="162" t="s">
        <v>1</v>
      </c>
      <c r="L13" s="153"/>
    </row>
    <row r="14" hidden="1" s="7" customFormat="1">
      <c r="B14" s="153"/>
      <c r="D14" s="151" t="s">
        <v>20</v>
      </c>
      <c r="I14" s="151" t="s">
        <v>21</v>
      </c>
      <c r="J14" s="156" t="s">
        <v>22</v>
      </c>
      <c r="L14" s="153"/>
    </row>
    <row r="15" hidden="1" s="7" customFormat="1">
      <c r="B15" s="153"/>
      <c r="E15" s="156" t="s">
        <v>23</v>
      </c>
      <c r="F15" s="156"/>
      <c r="G15" s="156"/>
      <c r="H15" s="156"/>
      <c r="I15" s="151" t="s">
        <v>24</v>
      </c>
      <c r="J15" s="156" t="s">
        <v>25</v>
      </c>
      <c r="L15" s="153"/>
    </row>
    <row r="16" hidden="1" s="7" customFormat="1">
      <c r="B16" s="153"/>
      <c r="L16" s="153"/>
    </row>
    <row r="17" hidden="1" s="7" customFormat="1">
      <c r="B17" s="153"/>
      <c r="D17" s="151" t="s">
        <v>26</v>
      </c>
      <c r="I17" s="151" t="str">
        <f>I14</f>
        <v>IČO:</v>
      </c>
      <c r="J17" s="163" t="str">
        <f>'Rekapitulácia stavby'!AN13</f>
        <v>Vyplň údaj</v>
      </c>
      <c r="L17" s="153"/>
    </row>
    <row r="18" hidden="1" s="7" customFormat="1">
      <c r="B18" s="153"/>
      <c r="E18" s="163" t="str">
        <f>'Rekapitulácia stavby'!E14</f>
        <v>Vyplň údaj</v>
      </c>
      <c r="F18" s="157"/>
      <c r="G18" s="157"/>
      <c r="H18" s="157"/>
      <c r="I18" s="151" t="str">
        <f>I15</f>
        <v>IČ DPH:</v>
      </c>
      <c r="J18" s="163" t="str">
        <f>'Rekapitulácia stavby'!AN14</f>
        <v>Vyplň údaj</v>
      </c>
      <c r="L18" s="153"/>
    </row>
    <row r="19" hidden="1" s="7" customFormat="1">
      <c r="B19" s="153"/>
      <c r="L19" s="153"/>
    </row>
    <row r="20" hidden="1" s="7" customFormat="1">
      <c r="B20" s="153"/>
      <c r="D20" s="151" t="s">
        <v>28</v>
      </c>
      <c r="I20" s="151" t="str">
        <f>I14</f>
        <v>IČO:</v>
      </c>
      <c r="J20" s="156" t="s">
        <v>1</v>
      </c>
      <c r="L20" s="153"/>
    </row>
    <row r="21" hidden="1" s="7" customFormat="1">
      <c r="B21" s="153"/>
      <c r="E21" s="156" t="s">
        <v>1</v>
      </c>
      <c r="F21" s="156"/>
      <c r="G21" s="156"/>
      <c r="H21" s="156"/>
      <c r="I21" s="151" t="str">
        <f>I15</f>
        <v>IČ DPH:</v>
      </c>
      <c r="J21" s="156" t="s">
        <v>1</v>
      </c>
      <c r="L21" s="153"/>
    </row>
    <row r="22" hidden="1" s="7" customFormat="1">
      <c r="B22" s="153"/>
      <c r="L22" s="153"/>
    </row>
    <row r="23" hidden="1" s="7" customFormat="1">
      <c r="B23" s="153"/>
      <c r="D23" s="151" t="s">
        <v>29</v>
      </c>
      <c r="I23" s="151" t="str">
        <f>I14</f>
        <v>IČO:</v>
      </c>
      <c r="J23" s="156" t="s">
        <v>1</v>
      </c>
      <c r="L23" s="153"/>
    </row>
    <row r="24" hidden="1" s="7" customFormat="1">
      <c r="B24" s="153"/>
      <c r="E24" s="156" t="s">
        <v>1</v>
      </c>
      <c r="F24" s="156"/>
      <c r="G24" s="156"/>
      <c r="H24" s="156"/>
      <c r="I24" s="151" t="str">
        <f>I15</f>
        <v>IČ DPH:</v>
      </c>
      <c r="J24" s="156" t="s">
        <v>1</v>
      </c>
      <c r="L24" s="153"/>
    </row>
    <row r="25" hidden="1" s="7" customFormat="1">
      <c r="B25" s="153"/>
      <c r="L25" s="153"/>
    </row>
    <row r="26" hidden="1" s="7" customFormat="1">
      <c r="B26" s="153"/>
      <c r="D26" s="151" t="s">
        <v>30</v>
      </c>
      <c r="L26" s="153"/>
    </row>
    <row r="27" hidden="1" s="8" customFormat="1">
      <c r="B27" s="164"/>
      <c r="E27" s="165"/>
      <c r="F27" s="165"/>
      <c r="G27" s="165"/>
      <c r="H27" s="165"/>
      <c r="L27" s="164"/>
      <c r="AA27" s="166">
        <f>E27</f>
        <v>0</v>
      </c>
    </row>
    <row r="28" hidden="1" s="7" customFormat="1">
      <c r="B28" s="153"/>
      <c r="L28" s="153"/>
    </row>
    <row r="29" hidden="1" s="7" customFormat="1" ht="6.95" customHeight="1">
      <c r="B29" s="153"/>
      <c r="D29" s="167"/>
      <c r="E29" s="167"/>
      <c r="F29" s="167"/>
      <c r="G29" s="167"/>
      <c r="H29" s="167"/>
      <c r="I29" s="167"/>
      <c r="J29" s="167"/>
      <c r="K29" s="167"/>
      <c r="L29" s="153"/>
    </row>
    <row r="30" hidden="1" s="7" customFormat="1" ht="25.35" customHeight="1">
      <c r="B30" s="153"/>
      <c r="D30" s="168" t="s">
        <v>31</v>
      </c>
      <c r="F30" s="169"/>
      <c r="J30" s="170">
        <f>ROUND(J88,2)</f>
        <v>0</v>
      </c>
      <c r="L30" s="153"/>
    </row>
    <row r="31" hidden="1" s="7" customFormat="1" ht="6.95" customHeight="1">
      <c r="B31" s="153"/>
      <c r="D31" s="167"/>
      <c r="E31" s="167"/>
      <c r="F31" s="171"/>
      <c r="G31" s="167"/>
      <c r="H31" s="167"/>
      <c r="I31" s="167"/>
      <c r="J31" s="171"/>
      <c r="K31" s="167"/>
      <c r="L31" s="153"/>
    </row>
    <row r="32" hidden="1" s="7" customFormat="1" ht="14.45" customHeight="1">
      <c r="B32" s="153"/>
      <c r="F32" s="172" t="s">
        <v>33</v>
      </c>
      <c r="I32" s="173" t="s">
        <v>32</v>
      </c>
      <c r="J32" s="172" t="s">
        <v>34</v>
      </c>
      <c r="L32" s="153"/>
    </row>
    <row r="33" hidden="1" s="7" customFormat="1" ht="14.45" customHeight="1">
      <c r="B33" s="153"/>
      <c r="D33" s="151" t="s">
        <v>35</v>
      </c>
      <c r="E33" s="151" t="s">
        <v>36</v>
      </c>
      <c r="F33" s="172">
        <f>SUM(BE88:BE281)</f>
        <v>0</v>
      </c>
      <c r="I33" s="174">
        <v>0.23000000000000001</v>
      </c>
      <c r="J33" s="175">
        <f>ROUND(F33*I33,2)</f>
        <v>0</v>
      </c>
      <c r="L33" s="153"/>
    </row>
    <row r="34" hidden="1" s="7" customFormat="1" ht="14.45" customHeight="1">
      <c r="B34" s="153"/>
      <c r="D34" s="151"/>
      <c r="E34" s="151"/>
      <c r="F34" s="172"/>
      <c r="I34" s="174"/>
      <c r="J34" s="175"/>
      <c r="L34" s="153"/>
    </row>
    <row r="35" hidden="1" s="7" customFormat="1" ht="6.95" customHeight="1">
      <c r="B35" s="153"/>
      <c r="F35" s="169"/>
      <c r="J35" s="169"/>
      <c r="L35" s="153"/>
    </row>
    <row r="36" hidden="1" s="7" customFormat="1" ht="25.35" customHeight="1">
      <c r="B36" s="153"/>
      <c r="C36" s="176"/>
      <c r="D36" s="177" t="s">
        <v>37</v>
      </c>
      <c r="E36" s="178"/>
      <c r="F36" s="179"/>
      <c r="G36" s="180" t="s">
        <v>38</v>
      </c>
      <c r="H36" s="181" t="s">
        <v>39</v>
      </c>
      <c r="I36" s="178"/>
      <c r="J36" s="182">
        <f>SUM(J30:J34)</f>
        <v>0</v>
      </c>
      <c r="K36" s="183"/>
      <c r="L36" s="153"/>
    </row>
    <row r="37" hidden="1" s="7" customFormat="1" ht="14.45" customHeight="1">
      <c r="B37" s="153"/>
      <c r="L37" s="153"/>
    </row>
    <row r="38" hidden="1" ht="14.45" customHeight="1">
      <c r="B38" s="149"/>
      <c r="L38" s="149"/>
    </row>
    <row r="39" hidden="1" ht="14.45" customHeight="1">
      <c r="B39" s="149"/>
      <c r="L39" s="149"/>
    </row>
    <row r="40" hidden="1" ht="14.45" customHeight="1">
      <c r="B40" s="149"/>
      <c r="L40" s="149"/>
    </row>
    <row r="41" hidden="1" ht="14.45" customHeight="1">
      <c r="B41" s="149"/>
      <c r="L41" s="149"/>
    </row>
    <row r="42" hidden="1" ht="14.45" customHeight="1">
      <c r="B42" s="149"/>
      <c r="L42" s="149"/>
    </row>
    <row r="43" hidden="1" s="7" customFormat="1" ht="14.45" customHeight="1">
      <c r="B43" s="153"/>
      <c r="D43" s="184" t="str">
        <f>D20</f>
        <v>Projektant:</v>
      </c>
      <c r="E43" s="185"/>
      <c r="F43" s="185"/>
      <c r="G43" s="184" t="str">
        <f>D23</f>
        <v>Spracovateľ:</v>
      </c>
      <c r="H43" s="185"/>
      <c r="I43" s="185"/>
      <c r="J43" s="185"/>
      <c r="K43" s="185"/>
      <c r="L43" s="153"/>
    </row>
    <row r="44" hidden="1">
      <c r="B44" s="149"/>
      <c r="L44" s="149"/>
    </row>
    <row r="45" hidden="1">
      <c r="B45" s="149"/>
      <c r="L45" s="149"/>
    </row>
    <row r="46" hidden="1">
      <c r="B46" s="149"/>
      <c r="L46" s="149"/>
    </row>
    <row r="47" hidden="1">
      <c r="B47" s="149"/>
      <c r="L47" s="149"/>
    </row>
    <row r="48" hidden="1">
      <c r="B48" s="149"/>
      <c r="L48" s="149"/>
    </row>
    <row r="49" hidden="1">
      <c r="B49" s="149"/>
      <c r="L49" s="149"/>
    </row>
    <row r="50" hidden="1">
      <c r="B50" s="149"/>
      <c r="L50" s="149"/>
    </row>
    <row r="51" hidden="1">
      <c r="B51" s="149"/>
      <c r="L51" s="149"/>
    </row>
    <row r="52" hidden="1">
      <c r="B52" s="149"/>
      <c r="L52" s="149"/>
    </row>
    <row r="53" hidden="1">
      <c r="B53" s="149"/>
      <c r="L53" s="149"/>
    </row>
    <row r="54" hidden="1" s="7" customFormat="1">
      <c r="B54" s="153"/>
      <c r="D54" s="186" t="s">
        <v>40</v>
      </c>
      <c r="E54" s="187"/>
      <c r="F54" s="188" t="s">
        <v>41</v>
      </c>
      <c r="G54" s="186" t="str">
        <f>D54</f>
        <v>Dátum a podpis:</v>
      </c>
      <c r="H54" s="187"/>
      <c r="I54" s="187"/>
      <c r="J54" s="189" t="str">
        <f>F54</f>
        <v>Pečiatka</v>
      </c>
      <c r="K54" s="187"/>
      <c r="L54" s="153"/>
    </row>
    <row r="55" hidden="1">
      <c r="B55" s="149"/>
      <c r="L55" s="149"/>
    </row>
    <row r="56" hidden="1">
      <c r="B56" s="149"/>
      <c r="L56" s="149"/>
    </row>
    <row r="57" hidden="1">
      <c r="B57" s="149"/>
      <c r="L57" s="149"/>
    </row>
    <row r="58" hidden="1" s="7" customFormat="1">
      <c r="B58" s="153"/>
      <c r="D58" s="184" t="str">
        <f>D14</f>
        <v>Objednávateľ:</v>
      </c>
      <c r="E58" s="185"/>
      <c r="F58" s="185"/>
      <c r="G58" s="184" t="str">
        <f>D17</f>
        <v>Zhotoviteľ:</v>
      </c>
      <c r="H58" s="185"/>
      <c r="I58" s="185"/>
      <c r="J58" s="185"/>
      <c r="K58" s="185"/>
      <c r="L58" s="153"/>
    </row>
    <row r="59" hidden="1">
      <c r="B59" s="149"/>
      <c r="L59" s="149"/>
    </row>
    <row r="60" hidden="1">
      <c r="B60" s="149"/>
      <c r="L60" s="149"/>
    </row>
    <row r="61" hidden="1">
      <c r="B61" s="149"/>
      <c r="L61" s="149"/>
    </row>
    <row r="62" hidden="1">
      <c r="B62" s="149"/>
      <c r="L62" s="149"/>
    </row>
    <row r="63" hidden="1">
      <c r="B63" s="149"/>
      <c r="L63" s="149"/>
    </row>
    <row r="64" hidden="1">
      <c r="B64" s="149"/>
      <c r="L64" s="149"/>
    </row>
    <row r="65" hidden="1">
      <c r="B65" s="149"/>
      <c r="L65" s="149"/>
    </row>
    <row r="66" hidden="1">
      <c r="B66" s="149"/>
      <c r="L66" s="149"/>
    </row>
    <row r="67" hidden="1">
      <c r="B67" s="149"/>
      <c r="L67" s="149"/>
    </row>
    <row r="68" hidden="1">
      <c r="B68" s="149"/>
      <c r="L68" s="149"/>
    </row>
    <row r="69" hidden="1" s="7" customFormat="1">
      <c r="B69" s="153"/>
      <c r="D69" s="186" t="str">
        <f>D54</f>
        <v>Dátum a podpis:</v>
      </c>
      <c r="E69" s="187"/>
      <c r="F69" s="188" t="str">
        <f>F54</f>
        <v>Pečiatka</v>
      </c>
      <c r="G69" s="186" t="str">
        <f>D54</f>
        <v>Dátum a podpis:</v>
      </c>
      <c r="H69" s="187"/>
      <c r="I69" s="187"/>
      <c r="J69" s="189" t="str">
        <f>F54</f>
        <v>Pečiatka</v>
      </c>
      <c r="K69" s="187"/>
      <c r="L69" s="153"/>
    </row>
    <row r="70" hidden="1" s="7" customFormat="1" ht="14.45" customHeight="1">
      <c r="B70" s="190"/>
      <c r="C70" s="191"/>
      <c r="D70" s="191"/>
      <c r="E70" s="191"/>
      <c r="F70" s="191"/>
      <c r="G70" s="191"/>
      <c r="H70" s="191"/>
      <c r="I70" s="191"/>
      <c r="J70" s="191"/>
      <c r="K70" s="191"/>
      <c r="L70" s="153"/>
    </row>
    <row r="71" hidden="1" ht="11.25" customHeight="1">
      <c r="L71" s="192"/>
    </row>
    <row r="72" hidden="1" ht="11.25" customHeight="1">
      <c r="L72" s="192"/>
    </row>
    <row r="73" hidden="1" ht="11.25" customHeight="1">
      <c r="L73" s="192"/>
    </row>
    <row r="74" s="7" customFormat="1" ht="6.95" customHeight="1">
      <c r="B74" s="193"/>
      <c r="C74" s="194"/>
      <c r="D74" s="194"/>
      <c r="E74" s="194"/>
      <c r="F74" s="194"/>
      <c r="G74" s="194"/>
      <c r="H74" s="194"/>
      <c r="I74" s="194"/>
      <c r="J74" s="194"/>
      <c r="K74" s="194"/>
      <c r="L74" s="153"/>
    </row>
    <row r="75" s="7" customFormat="1" ht="24.95" customHeight="1">
      <c r="B75" s="153"/>
      <c r="C75" s="150" t="s">
        <v>83</v>
      </c>
      <c r="L75" s="153"/>
      <c r="M75" s="195" t="s">
        <v>7</v>
      </c>
    </row>
    <row r="76" s="7" customFormat="1" ht="6.95" customHeight="1">
      <c r="B76" s="153"/>
      <c r="L76" s="153"/>
    </row>
    <row r="77" s="7" customFormat="1" ht="12" customHeight="1">
      <c r="B77" s="153"/>
      <c r="C77" s="151" t="str">
        <f>D6</f>
        <v>Stavba:</v>
      </c>
      <c r="L77" s="153"/>
    </row>
    <row r="78" s="7" customFormat="1" ht="16.5" customHeight="1">
      <c r="B78" s="153"/>
      <c r="E78" s="152" t="str">
        <f>IF(E7="","",E7)</f>
        <v>FK Inter Bratislava - Revitalizácia futbalového ihriska</v>
      </c>
      <c r="F78" s="152"/>
      <c r="G78" s="152"/>
      <c r="H78" s="152"/>
      <c r="L78" s="153"/>
      <c r="AA78" s="152" t="str">
        <f>IF(AA7="","",AA7)</f>
        <v>FK Inter Bratislava - Revitalizácia futbalového ihriska</v>
      </c>
    </row>
    <row r="79" ht="12" customHeight="1">
      <c r="B79" s="149"/>
      <c r="C79" s="151" t="str">
        <f>D8</f>
        <v>Objekt:</v>
      </c>
      <c r="L79" s="149"/>
    </row>
    <row r="80" s="7" customFormat="1" ht="16.5" customHeight="1">
      <c r="B80" s="153"/>
      <c r="E80" s="154" t="str">
        <f>E9</f>
        <v>SO 01 - Futbalové ihrisko</v>
      </c>
      <c r="F80" s="154"/>
      <c r="G80" s="154"/>
      <c r="H80" s="154"/>
      <c r="L80" s="153"/>
      <c r="AA80" s="155" t="str">
        <f>AA9</f>
        <v>SO 01 - Futbalové ihrisko</v>
      </c>
    </row>
    <row r="81" s="7" customFormat="1" ht="6.95" customHeight="1">
      <c r="B81" s="153"/>
      <c r="L81" s="153"/>
    </row>
    <row r="82" s="7" customFormat="1" ht="12" customHeight="1">
      <c r="B82" s="153"/>
      <c r="C82" s="151" t="str">
        <f>D12</f>
        <v>Miesto:</v>
      </c>
      <c r="F82" s="156" t="str">
        <f>IF(F12="","",F12)</f>
        <v>Drieňová 11/A, 821 03 Bratislava - Ružinov</v>
      </c>
      <c r="I82" s="151" t="str">
        <f>I12</f>
        <v>Dátum:</v>
      </c>
      <c r="J82" s="159">
        <f>J12</f>
        <v>46091</v>
      </c>
      <c r="L82" s="153"/>
    </row>
    <row r="83" s="7" customFormat="1" ht="6.95" customHeight="1">
      <c r="B83" s="153"/>
      <c r="L83" s="153"/>
    </row>
    <row r="84" s="7" customFormat="1">
      <c r="B84" s="153"/>
      <c r="C84" s="151" t="str">
        <f>D14</f>
        <v>Objednávateľ:</v>
      </c>
      <c r="F84" s="156" t="str">
        <f>IF(E15="","",E15)</f>
        <v>FK Inter Bratislava, s.r.o.</v>
      </c>
      <c r="I84" s="151" t="str">
        <f>D20</f>
        <v>Projektant:</v>
      </c>
      <c r="J84" s="196" t="str">
        <f>IF(E21="","",E21)</f>
        <v/>
      </c>
      <c r="L84" s="153"/>
    </row>
    <row r="85" s="7" customFormat="1">
      <c r="B85" s="153"/>
      <c r="C85" s="151" t="str">
        <f>D17</f>
        <v>Zhotoviteľ:</v>
      </c>
      <c r="F85" s="156" t="str">
        <f>IF(E18="Vyplň údaj","",E18)</f>
        <v/>
      </c>
      <c r="I85" s="151" t="str">
        <f>D23</f>
        <v>Spracovateľ:</v>
      </c>
      <c r="J85" s="196" t="str">
        <f>IF(E24="","",E24)</f>
        <v/>
      </c>
      <c r="L85" s="153"/>
    </row>
    <row r="86" s="7" customFormat="1">
      <c r="B86" s="153"/>
      <c r="L86" s="153"/>
    </row>
    <row r="87" s="9" customFormat="1" ht="24">
      <c r="B87" s="197"/>
      <c r="C87" s="198" t="s">
        <v>84</v>
      </c>
      <c r="D87" s="199" t="s">
        <v>48</v>
      </c>
      <c r="E87" s="199" t="s">
        <v>43</v>
      </c>
      <c r="F87" s="199" t="s">
        <v>45</v>
      </c>
      <c r="G87" s="199" t="s">
        <v>85</v>
      </c>
      <c r="H87" s="199" t="s">
        <v>86</v>
      </c>
      <c r="I87" s="199" t="s">
        <v>87</v>
      </c>
      <c r="J87" s="200" t="s">
        <v>88</v>
      </c>
      <c r="K87" s="200" t="s">
        <v>89</v>
      </c>
      <c r="L87" s="201"/>
      <c r="M87" s="202" t="s">
        <v>1</v>
      </c>
      <c r="N87" s="203" t="s">
        <v>35</v>
      </c>
      <c r="O87" s="203" t="s">
        <v>90</v>
      </c>
      <c r="P87" s="203" t="s">
        <v>51</v>
      </c>
      <c r="Q87" s="203" t="s">
        <v>91</v>
      </c>
      <c r="R87" s="203" t="s">
        <v>92</v>
      </c>
      <c r="S87" s="203" t="s">
        <v>93</v>
      </c>
      <c r="T87" s="204" t="s">
        <v>94</v>
      </c>
    </row>
    <row r="88" s="7" customFormat="1" ht="15.75">
      <c r="B88" s="153"/>
      <c r="C88" s="205" t="s">
        <v>61</v>
      </c>
      <c r="J88" s="206">
        <f>J89 + J238 + J269</f>
        <v>0</v>
      </c>
      <c r="L88" s="153"/>
      <c r="M88" s="207"/>
      <c r="N88" s="208"/>
      <c r="O88" s="208"/>
      <c r="P88" s="209">
        <f>P89 + P238 + P269</f>
        <v>0</v>
      </c>
      <c r="Q88" s="208"/>
      <c r="R88" s="209">
        <f>R89 + R238 + R269</f>
        <v>11117.511721664601</v>
      </c>
      <c r="S88" s="208"/>
      <c r="T88" s="210">
        <f>T89 + T238 + T269</f>
        <v>0</v>
      </c>
      <c r="U88" s="211"/>
    </row>
    <row r="89" s="10" customFormat="1" ht="15.75">
      <c r="B89" s="212"/>
      <c r="C89" s="213"/>
      <c r="D89" s="214" t="s">
        <v>62</v>
      </c>
      <c r="E89" s="215" t="s">
        <v>95</v>
      </c>
      <c r="F89" s="10" t="s">
        <v>96</v>
      </c>
      <c r="G89" s="216"/>
      <c r="H89" s="217"/>
      <c r="I89" s="218"/>
      <c r="J89" s="218">
        <f>J90 + J130 + J138 + J143 + J151 + J159 + J223 + J230 + J236</f>
        <v>0</v>
      </c>
      <c r="L89" s="212"/>
      <c r="M89" s="219"/>
      <c r="N89" s="220"/>
      <c r="O89" s="221"/>
      <c r="P89" s="221">
        <f>P90 + P130 + P138 + P143 + P151 + P159 + P223 + P230 + P236</f>
        <v>0</v>
      </c>
      <c r="Q89" s="221"/>
      <c r="R89" s="221">
        <f>R90 + R130 + R138 + R143 + R151 + R159 + R223 + R230 + R236</f>
        <v>11088.412246264601</v>
      </c>
      <c r="S89" s="221"/>
      <c r="T89" s="222">
        <f>T90 + T130 + T138 + T143 + T151 + T159 + T223 + T230 + T236</f>
        <v>0</v>
      </c>
      <c r="U89" s="223"/>
      <c r="AR89" s="10">
        <v>1</v>
      </c>
      <c r="AT89" s="10" t="s">
        <v>62</v>
      </c>
      <c r="AU89" s="10">
        <v>0</v>
      </c>
      <c r="AY89" s="10" t="s">
        <v>97</v>
      </c>
      <c r="BJ89" s="10">
        <v>0</v>
      </c>
    </row>
    <row r="90" s="11" customFormat="1" ht="23.1" customHeight="1">
      <c r="B90" s="224"/>
      <c r="C90" s="225"/>
      <c r="D90" s="214" t="s">
        <v>62</v>
      </c>
      <c r="E90" s="226" t="s">
        <v>98</v>
      </c>
      <c r="F90" s="227" t="s">
        <v>99</v>
      </c>
      <c r="G90" s="228"/>
      <c r="H90" s="229"/>
      <c r="I90" s="230"/>
      <c r="J90" s="230">
        <f>J91 + J92 + J95 + J98 + J105 + J106 + J117 + J118 + J122 + J123 + J126 + J129</f>
        <v>0</v>
      </c>
      <c r="K90" s="227"/>
      <c r="L90" s="224"/>
      <c r="M90" s="231"/>
      <c r="N90" s="220"/>
      <c r="O90" s="221"/>
      <c r="P90" s="221">
        <f>P91 + P92 + P95 + P98 + P105 + P106 + P117 + P118 + P122 + P123 + P126 + P129</f>
        <v>0</v>
      </c>
      <c r="Q90" s="221"/>
      <c r="R90" s="221">
        <f>R91 + R92 + R95 + R98 + R105 + R106 + R117 + R118 + R122 + R123 + R126 + R129</f>
        <v>0</v>
      </c>
      <c r="S90" s="221"/>
      <c r="T90" s="222">
        <f>T91 + T92 + T95 + T98 + T105 + T106 + T117 + T118 + T122 + T123 + T126 + T129</f>
        <v>0</v>
      </c>
      <c r="U90" s="232"/>
      <c r="AR90" s="11">
        <v>1</v>
      </c>
      <c r="AT90" s="11" t="s">
        <v>62</v>
      </c>
      <c r="AU90" s="11">
        <v>1</v>
      </c>
      <c r="AY90" s="11" t="s">
        <v>97</v>
      </c>
      <c r="BJ90" s="11">
        <v>0</v>
      </c>
    </row>
    <row r="91" s="12" customFormat="1">
      <c r="B91" s="233"/>
      <c r="C91" s="234" t="s">
        <v>98</v>
      </c>
      <c r="D91" s="234" t="s">
        <v>100</v>
      </c>
      <c r="E91" s="235" t="s">
        <v>101</v>
      </c>
      <c r="F91" s="235" t="s">
        <v>102</v>
      </c>
      <c r="G91" s="236" t="s">
        <v>103</v>
      </c>
      <c r="H91" s="237">
        <v>10822</v>
      </c>
      <c r="I91" s="238"/>
      <c r="J91" s="239">
        <f>ROUND(H91*I91,2)</f>
        <v>0</v>
      </c>
      <c r="K91" s="235"/>
      <c r="L91" s="233"/>
      <c r="M91" s="240"/>
      <c r="N91" s="241" t="s">
        <v>36</v>
      </c>
      <c r="O91" s="242"/>
      <c r="P91" s="242">
        <f>H91*O91</f>
        <v>0</v>
      </c>
      <c r="Q91" s="242">
        <v>0</v>
      </c>
      <c r="R91" s="242">
        <f>H91*Q91</f>
        <v>0</v>
      </c>
      <c r="S91" s="242">
        <v>0</v>
      </c>
      <c r="T91" s="243">
        <f>H91*S91</f>
        <v>0</v>
      </c>
      <c r="U91" s="244"/>
      <c r="AR91" s="12">
        <v>4</v>
      </c>
      <c r="AT91" s="12" t="s">
        <v>100</v>
      </c>
      <c r="AU91" s="12">
        <v>2</v>
      </c>
      <c r="AY91" s="12" t="s">
        <v>97</v>
      </c>
      <c r="BE91" s="12">
        <f>IF(N91="základná",J91,0)</f>
        <v>0</v>
      </c>
      <c r="BF91" s="12">
        <f>IF(N91="znížená",J91,0)</f>
        <v>0</v>
      </c>
      <c r="BG91" s="12">
        <f>IF(N91="zákl. prenesená",J91,0)</f>
        <v>0</v>
      </c>
      <c r="BH91" s="12">
        <f>IF(N91="zníž. prenesená",J91,0)</f>
        <v>0</v>
      </c>
      <c r="BI91" s="12">
        <f>IF(N91="nulová",J91,0)</f>
        <v>0</v>
      </c>
      <c r="BJ91" s="12">
        <v>1</v>
      </c>
    </row>
    <row r="92" s="12" customFormat="1" ht="24">
      <c r="B92" s="233"/>
      <c r="C92" s="234" t="s">
        <v>104</v>
      </c>
      <c r="D92" s="234" t="s">
        <v>100</v>
      </c>
      <c r="E92" s="235" t="s">
        <v>105</v>
      </c>
      <c r="F92" s="235" t="s">
        <v>106</v>
      </c>
      <c r="G92" s="236" t="s">
        <v>107</v>
      </c>
      <c r="H92" s="237">
        <v>1082.2</v>
      </c>
      <c r="I92" s="238"/>
      <c r="J92" s="239">
        <f>ROUND(H92*I92,2)</f>
        <v>0</v>
      </c>
      <c r="K92" s="235"/>
      <c r="L92" s="233"/>
      <c r="M92" s="240"/>
      <c r="N92" s="241" t="s">
        <v>36</v>
      </c>
      <c r="O92" s="242"/>
      <c r="P92" s="242">
        <f>H92*O92</f>
        <v>0</v>
      </c>
      <c r="Q92" s="242">
        <v>0</v>
      </c>
      <c r="R92" s="242">
        <f>H92*Q92</f>
        <v>0</v>
      </c>
      <c r="S92" s="242">
        <v>0</v>
      </c>
      <c r="T92" s="243">
        <f>H92*S92</f>
        <v>0</v>
      </c>
      <c r="U92" s="244"/>
      <c r="AR92" s="12">
        <v>4</v>
      </c>
      <c r="AT92" s="12" t="s">
        <v>100</v>
      </c>
      <c r="AU92" s="12">
        <v>2</v>
      </c>
      <c r="AY92" s="12" t="s">
        <v>97</v>
      </c>
      <c r="BE92" s="12">
        <f>IF(N92="základná",J92,0)</f>
        <v>0</v>
      </c>
      <c r="BF92" s="12">
        <f>IF(N92="znížená",J92,0)</f>
        <v>0</v>
      </c>
      <c r="BG92" s="12">
        <f>IF(N92="zákl. prenesená",J92,0)</f>
        <v>0</v>
      </c>
      <c r="BH92" s="12">
        <f>IF(N92="zníž. prenesená",J92,0)</f>
        <v>0</v>
      </c>
      <c r="BI92" s="12">
        <f>IF(N92="nulová",J92,0)</f>
        <v>0</v>
      </c>
      <c r="BJ92" s="12">
        <v>1</v>
      </c>
    </row>
    <row r="93" s="13" customFormat="1" ht="12">
      <c r="B93" s="245"/>
      <c r="C93" s="246"/>
      <c r="D93" s="247" t="s">
        <v>108</v>
      </c>
      <c r="E93" s="248"/>
      <c r="F93" s="249" t="s">
        <v>109</v>
      </c>
      <c r="G93" s="250"/>
      <c r="H93" s="251">
        <v>1082.2</v>
      </c>
      <c r="I93" s="252"/>
      <c r="J93" s="252"/>
      <c r="K93" s="253"/>
      <c r="L93" s="245"/>
      <c r="M93" s="254"/>
      <c r="N93" s="253"/>
      <c r="O93" s="255"/>
      <c r="P93" s="255"/>
      <c r="Q93" s="255"/>
      <c r="R93" s="255"/>
      <c r="S93" s="255"/>
      <c r="T93" s="256"/>
      <c r="U93" s="257"/>
      <c r="AT93" s="13" t="s">
        <v>108</v>
      </c>
      <c r="AU93" s="13">
        <v>0</v>
      </c>
      <c r="AV93" s="13">
        <v>2</v>
      </c>
      <c r="AW93" s="13" t="b">
        <v>1</v>
      </c>
      <c r="AY93" s="13" t="s">
        <v>97</v>
      </c>
      <c r="BJ93" s="13">
        <v>0</v>
      </c>
    </row>
    <row r="94" s="13" customFormat="1" ht="12">
      <c r="B94" s="245"/>
      <c r="C94" s="246"/>
      <c r="D94" s="247" t="s">
        <v>108</v>
      </c>
      <c r="E94" s="248"/>
      <c r="F94" s="258" t="s">
        <v>110</v>
      </c>
      <c r="G94" s="259"/>
      <c r="H94" s="260">
        <v>1082.2</v>
      </c>
      <c r="I94" s="252"/>
      <c r="J94" s="252"/>
      <c r="K94" s="253"/>
      <c r="L94" s="245"/>
      <c r="M94" s="254"/>
      <c r="N94" s="253"/>
      <c r="O94" s="255"/>
      <c r="P94" s="255"/>
      <c r="Q94" s="255"/>
      <c r="R94" s="255"/>
      <c r="S94" s="255"/>
      <c r="T94" s="256"/>
      <c r="U94" s="257"/>
      <c r="AT94" s="13" t="s">
        <v>108</v>
      </c>
      <c r="AU94" s="13">
        <v>0</v>
      </c>
      <c r="AV94" s="13">
        <v>4</v>
      </c>
      <c r="AW94" s="13" t="b">
        <v>1</v>
      </c>
      <c r="AX94" s="13" t="b">
        <v>1</v>
      </c>
      <c r="AY94" s="13" t="s">
        <v>97</v>
      </c>
      <c r="BJ94" s="13">
        <v>0</v>
      </c>
    </row>
    <row r="95" s="12" customFormat="1">
      <c r="B95" s="233"/>
      <c r="C95" s="234" t="s">
        <v>111</v>
      </c>
      <c r="D95" s="234" t="s">
        <v>100</v>
      </c>
      <c r="E95" s="235" t="s">
        <v>112</v>
      </c>
      <c r="F95" s="235" t="s">
        <v>113</v>
      </c>
      <c r="G95" s="236" t="s">
        <v>107</v>
      </c>
      <c r="H95" s="237">
        <v>2705.5</v>
      </c>
      <c r="I95" s="238"/>
      <c r="J95" s="239">
        <f>ROUND(H95*I95,2)</f>
        <v>0</v>
      </c>
      <c r="K95" s="235"/>
      <c r="L95" s="233"/>
      <c r="M95" s="240"/>
      <c r="N95" s="241" t="s">
        <v>36</v>
      </c>
      <c r="O95" s="242"/>
      <c r="P95" s="242">
        <f>H95*O95</f>
        <v>0</v>
      </c>
      <c r="Q95" s="242">
        <v>0</v>
      </c>
      <c r="R95" s="242">
        <f>H95*Q95</f>
        <v>0</v>
      </c>
      <c r="S95" s="242">
        <v>0</v>
      </c>
      <c r="T95" s="243">
        <f>H95*S95</f>
        <v>0</v>
      </c>
      <c r="U95" s="244"/>
      <c r="AR95" s="12">
        <v>4</v>
      </c>
      <c r="AT95" s="12" t="s">
        <v>100</v>
      </c>
      <c r="AU95" s="12">
        <v>2</v>
      </c>
      <c r="AY95" s="12" t="s">
        <v>97</v>
      </c>
      <c r="BE95" s="12">
        <f>IF(N95="základná",J95,0)</f>
        <v>0</v>
      </c>
      <c r="BF95" s="12">
        <f>IF(N95="znížená",J95,0)</f>
        <v>0</v>
      </c>
      <c r="BG95" s="12">
        <f>IF(N95="zákl. prenesená",J95,0)</f>
        <v>0</v>
      </c>
      <c r="BH95" s="12">
        <f>IF(N95="zníž. prenesená",J95,0)</f>
        <v>0</v>
      </c>
      <c r="BI95" s="12">
        <f>IF(N95="nulová",J95,0)</f>
        <v>0</v>
      </c>
      <c r="BJ95" s="12">
        <v>1</v>
      </c>
    </row>
    <row r="96" s="13" customFormat="1" ht="12">
      <c r="B96" s="245"/>
      <c r="C96" s="246"/>
      <c r="D96" s="247" t="s">
        <v>108</v>
      </c>
      <c r="E96" s="248"/>
      <c r="F96" s="249" t="s">
        <v>114</v>
      </c>
      <c r="G96" s="250"/>
      <c r="H96" s="251">
        <v>2705.5</v>
      </c>
      <c r="I96" s="252"/>
      <c r="J96" s="252"/>
      <c r="K96" s="253"/>
      <c r="L96" s="245"/>
      <c r="M96" s="254"/>
      <c r="N96" s="253"/>
      <c r="O96" s="255"/>
      <c r="P96" s="255"/>
      <c r="Q96" s="255"/>
      <c r="R96" s="255"/>
      <c r="S96" s="255"/>
      <c r="T96" s="256"/>
      <c r="U96" s="257"/>
      <c r="AT96" s="13" t="s">
        <v>108</v>
      </c>
      <c r="AU96" s="13">
        <v>0</v>
      </c>
      <c r="AV96" s="13">
        <v>2</v>
      </c>
      <c r="AW96" s="13" t="b">
        <v>1</v>
      </c>
      <c r="AY96" s="13" t="s">
        <v>97</v>
      </c>
      <c r="BJ96" s="13">
        <v>0</v>
      </c>
    </row>
    <row r="97" s="13" customFormat="1" ht="12">
      <c r="B97" s="245"/>
      <c r="C97" s="246"/>
      <c r="D97" s="247" t="s">
        <v>108</v>
      </c>
      <c r="E97" s="248"/>
      <c r="F97" s="258" t="s">
        <v>110</v>
      </c>
      <c r="G97" s="259"/>
      <c r="H97" s="260">
        <v>2705.5</v>
      </c>
      <c r="I97" s="252"/>
      <c r="J97" s="252"/>
      <c r="K97" s="253"/>
      <c r="L97" s="245"/>
      <c r="M97" s="254"/>
      <c r="N97" s="253"/>
      <c r="O97" s="255"/>
      <c r="P97" s="255"/>
      <c r="Q97" s="255"/>
      <c r="R97" s="255"/>
      <c r="S97" s="255"/>
      <c r="T97" s="256"/>
      <c r="U97" s="257"/>
      <c r="AT97" s="13" t="s">
        <v>108</v>
      </c>
      <c r="AU97" s="13">
        <v>0</v>
      </c>
      <c r="AV97" s="13">
        <v>4</v>
      </c>
      <c r="AW97" s="13" t="b">
        <v>1</v>
      </c>
      <c r="AX97" s="13" t="b">
        <v>1</v>
      </c>
      <c r="AY97" s="13" t="s">
        <v>97</v>
      </c>
      <c r="BJ97" s="13">
        <v>0</v>
      </c>
    </row>
    <row r="98" s="12" customFormat="1">
      <c r="B98" s="233"/>
      <c r="C98" s="234" t="s">
        <v>115</v>
      </c>
      <c r="D98" s="234" t="s">
        <v>100</v>
      </c>
      <c r="E98" s="235" t="s">
        <v>116</v>
      </c>
      <c r="F98" s="235" t="s">
        <v>117</v>
      </c>
      <c r="G98" s="236" t="s">
        <v>107</v>
      </c>
      <c r="H98" s="237">
        <v>589.36800000000005</v>
      </c>
      <c r="I98" s="238"/>
      <c r="J98" s="239">
        <f>ROUND(H98*I98,2)</f>
        <v>0</v>
      </c>
      <c r="K98" s="235"/>
      <c r="L98" s="233"/>
      <c r="M98" s="240"/>
      <c r="N98" s="241" t="s">
        <v>36</v>
      </c>
      <c r="O98" s="242"/>
      <c r="P98" s="242">
        <f>H98*O98</f>
        <v>0</v>
      </c>
      <c r="Q98" s="242">
        <v>0</v>
      </c>
      <c r="R98" s="242">
        <f>H98*Q98</f>
        <v>0</v>
      </c>
      <c r="S98" s="242">
        <v>0</v>
      </c>
      <c r="T98" s="243">
        <f>H98*S98</f>
        <v>0</v>
      </c>
      <c r="U98" s="244"/>
      <c r="AR98" s="12">
        <v>4</v>
      </c>
      <c r="AT98" s="12" t="s">
        <v>100</v>
      </c>
      <c r="AU98" s="12">
        <v>2</v>
      </c>
      <c r="AY98" s="12" t="s">
        <v>97</v>
      </c>
      <c r="BE98" s="12">
        <f>IF(N98="základná",J98,0)</f>
        <v>0</v>
      </c>
      <c r="BF98" s="12">
        <f>IF(N98="znížená",J98,0)</f>
        <v>0</v>
      </c>
      <c r="BG98" s="12">
        <f>IF(N98="zákl. prenesená",J98,0)</f>
        <v>0</v>
      </c>
      <c r="BH98" s="12">
        <f>IF(N98="zníž. prenesená",J98,0)</f>
        <v>0</v>
      </c>
      <c r="BI98" s="12">
        <f>IF(N98="nulová",J98,0)</f>
        <v>0</v>
      </c>
      <c r="BJ98" s="12">
        <v>1</v>
      </c>
    </row>
    <row r="99" s="13" customFormat="1" ht="12">
      <c r="B99" s="245"/>
      <c r="C99" s="246"/>
      <c r="D99" s="247" t="s">
        <v>108</v>
      </c>
      <c r="E99" s="248"/>
      <c r="F99" s="249" t="s">
        <v>118</v>
      </c>
      <c r="G99" s="250"/>
      <c r="H99" s="251">
        <v>37.439999999999998</v>
      </c>
      <c r="I99" s="252"/>
      <c r="J99" s="252"/>
      <c r="K99" s="253"/>
      <c r="L99" s="245"/>
      <c r="M99" s="254"/>
      <c r="N99" s="253"/>
      <c r="O99" s="255"/>
      <c r="P99" s="255"/>
      <c r="Q99" s="255"/>
      <c r="R99" s="255"/>
      <c r="S99" s="255"/>
      <c r="T99" s="256"/>
      <c r="U99" s="257"/>
      <c r="AT99" s="13" t="s">
        <v>108</v>
      </c>
      <c r="AU99" s="13">
        <v>0</v>
      </c>
      <c r="AV99" s="13">
        <v>2</v>
      </c>
      <c r="AW99" s="13" t="b">
        <v>1</v>
      </c>
      <c r="AY99" s="13" t="s">
        <v>97</v>
      </c>
      <c r="BJ99" s="13">
        <v>0</v>
      </c>
    </row>
    <row r="100" s="13" customFormat="1" ht="12">
      <c r="B100" s="245"/>
      <c r="C100" s="246"/>
      <c r="D100" s="247" t="s">
        <v>108</v>
      </c>
      <c r="E100" s="248"/>
      <c r="F100" s="249" t="s">
        <v>119</v>
      </c>
      <c r="G100" s="250"/>
      <c r="H100" s="251">
        <v>1.296</v>
      </c>
      <c r="I100" s="252"/>
      <c r="J100" s="252"/>
      <c r="K100" s="253"/>
      <c r="L100" s="245"/>
      <c r="M100" s="254"/>
      <c r="N100" s="253"/>
      <c r="O100" s="255"/>
      <c r="P100" s="255"/>
      <c r="Q100" s="255"/>
      <c r="R100" s="255"/>
      <c r="S100" s="255"/>
      <c r="T100" s="256"/>
      <c r="U100" s="257"/>
      <c r="AT100" s="13" t="s">
        <v>108</v>
      </c>
      <c r="AU100" s="13">
        <v>0</v>
      </c>
      <c r="AV100" s="13">
        <v>2</v>
      </c>
      <c r="AW100" s="13" t="b">
        <v>1</v>
      </c>
      <c r="AY100" s="13" t="s">
        <v>97</v>
      </c>
      <c r="BJ100" s="13">
        <v>0</v>
      </c>
    </row>
    <row r="101" s="13" customFormat="1" ht="12">
      <c r="B101" s="245"/>
      <c r="C101" s="246"/>
      <c r="D101" s="247" t="s">
        <v>108</v>
      </c>
      <c r="E101" s="248"/>
      <c r="F101" s="249" t="s">
        <v>120</v>
      </c>
      <c r="G101" s="250"/>
      <c r="H101" s="251">
        <v>0.35999999999999999</v>
      </c>
      <c r="I101" s="252"/>
      <c r="J101" s="252"/>
      <c r="K101" s="253"/>
      <c r="L101" s="245"/>
      <c r="M101" s="254"/>
      <c r="N101" s="253"/>
      <c r="O101" s="255"/>
      <c r="P101" s="255"/>
      <c r="Q101" s="255"/>
      <c r="R101" s="255"/>
      <c r="S101" s="255"/>
      <c r="T101" s="256"/>
      <c r="U101" s="257"/>
      <c r="AT101" s="13" t="s">
        <v>108</v>
      </c>
      <c r="AU101" s="13">
        <v>0</v>
      </c>
      <c r="AV101" s="13">
        <v>2</v>
      </c>
      <c r="AW101" s="13" t="b">
        <v>1</v>
      </c>
      <c r="AY101" s="13" t="s">
        <v>97</v>
      </c>
      <c r="BJ101" s="13">
        <v>0</v>
      </c>
    </row>
    <row r="102" s="13" customFormat="1" ht="12">
      <c r="B102" s="245"/>
      <c r="C102" s="246"/>
      <c r="D102" s="247" t="s">
        <v>108</v>
      </c>
      <c r="E102" s="248"/>
      <c r="F102" s="249" t="s">
        <v>121</v>
      </c>
      <c r="G102" s="250"/>
      <c r="H102" s="251">
        <v>18.047999999999998</v>
      </c>
      <c r="I102" s="252"/>
      <c r="J102" s="252"/>
      <c r="K102" s="253"/>
      <c r="L102" s="245"/>
      <c r="M102" s="254"/>
      <c r="N102" s="253"/>
      <c r="O102" s="255"/>
      <c r="P102" s="255"/>
      <c r="Q102" s="255"/>
      <c r="R102" s="255"/>
      <c r="S102" s="255"/>
      <c r="T102" s="256"/>
      <c r="U102" s="257"/>
      <c r="AT102" s="13" t="s">
        <v>108</v>
      </c>
      <c r="AU102" s="13">
        <v>0</v>
      </c>
      <c r="AV102" s="13">
        <v>2</v>
      </c>
      <c r="AW102" s="13" t="b">
        <v>1</v>
      </c>
      <c r="AY102" s="13" t="s">
        <v>97</v>
      </c>
      <c r="BJ102" s="13">
        <v>0</v>
      </c>
    </row>
    <row r="103" s="13" customFormat="1" ht="12">
      <c r="B103" s="245"/>
      <c r="C103" s="246"/>
      <c r="D103" s="247" t="s">
        <v>108</v>
      </c>
      <c r="E103" s="248"/>
      <c r="F103" s="249" t="s">
        <v>122</v>
      </c>
      <c r="G103" s="250"/>
      <c r="H103" s="251">
        <v>532.22400000000005</v>
      </c>
      <c r="I103" s="252"/>
      <c r="J103" s="252"/>
      <c r="K103" s="253"/>
      <c r="L103" s="245"/>
      <c r="M103" s="254"/>
      <c r="N103" s="253"/>
      <c r="O103" s="255"/>
      <c r="P103" s="255"/>
      <c r="Q103" s="255"/>
      <c r="R103" s="255"/>
      <c r="S103" s="255"/>
      <c r="T103" s="256"/>
      <c r="U103" s="257"/>
      <c r="AT103" s="13" t="s">
        <v>108</v>
      </c>
      <c r="AU103" s="13">
        <v>0</v>
      </c>
      <c r="AV103" s="13">
        <v>2</v>
      </c>
      <c r="AW103" s="13" t="b">
        <v>1</v>
      </c>
      <c r="AY103" s="13" t="s">
        <v>97</v>
      </c>
      <c r="BJ103" s="13">
        <v>0</v>
      </c>
    </row>
    <row r="104" s="13" customFormat="1" ht="12">
      <c r="B104" s="245"/>
      <c r="C104" s="246"/>
      <c r="D104" s="247" t="s">
        <v>108</v>
      </c>
      <c r="E104" s="248"/>
      <c r="F104" s="258" t="s">
        <v>110</v>
      </c>
      <c r="G104" s="259"/>
      <c r="H104" s="260">
        <v>589.36800000000005</v>
      </c>
      <c r="I104" s="252"/>
      <c r="J104" s="252"/>
      <c r="K104" s="253"/>
      <c r="L104" s="245"/>
      <c r="M104" s="254"/>
      <c r="N104" s="253"/>
      <c r="O104" s="255"/>
      <c r="P104" s="255"/>
      <c r="Q104" s="255"/>
      <c r="R104" s="255"/>
      <c r="S104" s="255"/>
      <c r="T104" s="256"/>
      <c r="U104" s="257"/>
      <c r="AT104" s="13" t="s">
        <v>108</v>
      </c>
      <c r="AU104" s="13">
        <v>0</v>
      </c>
      <c r="AV104" s="13">
        <v>4</v>
      </c>
      <c r="AW104" s="13" t="b">
        <v>1</v>
      </c>
      <c r="AX104" s="13" t="b">
        <v>1</v>
      </c>
      <c r="AY104" s="13" t="s">
        <v>97</v>
      </c>
      <c r="BJ104" s="13">
        <v>0</v>
      </c>
    </row>
    <row r="105" s="12" customFormat="1">
      <c r="B105" s="233"/>
      <c r="C105" s="234" t="s">
        <v>123</v>
      </c>
      <c r="D105" s="234" t="s">
        <v>100</v>
      </c>
      <c r="E105" s="235" t="s">
        <v>124</v>
      </c>
      <c r="F105" s="235" t="s">
        <v>125</v>
      </c>
      <c r="G105" s="236" t="s">
        <v>107</v>
      </c>
      <c r="H105" s="237">
        <v>598.36500000000001</v>
      </c>
      <c r="I105" s="238"/>
      <c r="J105" s="239">
        <f>ROUND(H105*I105,2)</f>
        <v>0</v>
      </c>
      <c r="K105" s="235"/>
      <c r="L105" s="233"/>
      <c r="M105" s="240"/>
      <c r="N105" s="241" t="s">
        <v>36</v>
      </c>
      <c r="O105" s="242"/>
      <c r="P105" s="242">
        <f>H105*O105</f>
        <v>0</v>
      </c>
      <c r="Q105" s="242">
        <v>0</v>
      </c>
      <c r="R105" s="242">
        <f>H105*Q105</f>
        <v>0</v>
      </c>
      <c r="S105" s="242">
        <v>0</v>
      </c>
      <c r="T105" s="243">
        <f>H105*S105</f>
        <v>0</v>
      </c>
      <c r="U105" s="244"/>
      <c r="AR105" s="12">
        <v>4</v>
      </c>
      <c r="AT105" s="12" t="s">
        <v>100</v>
      </c>
      <c r="AU105" s="12">
        <v>2</v>
      </c>
      <c r="AY105" s="12" t="s">
        <v>97</v>
      </c>
      <c r="BE105" s="12">
        <f>IF(N105="základná",J105,0)</f>
        <v>0</v>
      </c>
      <c r="BF105" s="12">
        <f>IF(N105="znížená",J105,0)</f>
        <v>0</v>
      </c>
      <c r="BG105" s="12">
        <f>IF(N105="zákl. prenesená",J105,0)</f>
        <v>0</v>
      </c>
      <c r="BH105" s="12">
        <f>IF(N105="zníž. prenesená",J105,0)</f>
        <v>0</v>
      </c>
      <c r="BI105" s="12">
        <f>IF(N105="nulová",J105,0)</f>
        <v>0</v>
      </c>
      <c r="BJ105" s="12">
        <v>1</v>
      </c>
    </row>
    <row r="106" s="12" customFormat="1">
      <c r="B106" s="233"/>
      <c r="C106" s="234" t="s">
        <v>126</v>
      </c>
      <c r="D106" s="234" t="s">
        <v>100</v>
      </c>
      <c r="E106" s="235" t="s">
        <v>127</v>
      </c>
      <c r="F106" s="235" t="s">
        <v>128</v>
      </c>
      <c r="G106" s="236" t="s">
        <v>107</v>
      </c>
      <c r="H106" s="237">
        <v>358.78800000000001</v>
      </c>
      <c r="I106" s="238"/>
      <c r="J106" s="239">
        <f>ROUND(H106*I106,2)</f>
        <v>0</v>
      </c>
      <c r="K106" s="235"/>
      <c r="L106" s="233"/>
      <c r="M106" s="240"/>
      <c r="N106" s="241" t="s">
        <v>36</v>
      </c>
      <c r="O106" s="242"/>
      <c r="P106" s="242">
        <f>H106*O106</f>
        <v>0</v>
      </c>
      <c r="Q106" s="242">
        <v>0</v>
      </c>
      <c r="R106" s="242">
        <f>H106*Q106</f>
        <v>0</v>
      </c>
      <c r="S106" s="242">
        <v>0</v>
      </c>
      <c r="T106" s="243">
        <f>H106*S106</f>
        <v>0</v>
      </c>
      <c r="U106" s="244"/>
      <c r="AR106" s="12">
        <v>4</v>
      </c>
      <c r="AT106" s="12" t="s">
        <v>100</v>
      </c>
      <c r="AU106" s="12">
        <v>2</v>
      </c>
      <c r="AY106" s="12" t="s">
        <v>97</v>
      </c>
      <c r="BE106" s="12">
        <f>IF(N106="základná",J106,0)</f>
        <v>0</v>
      </c>
      <c r="BF106" s="12">
        <f>IF(N106="znížená",J106,0)</f>
        <v>0</v>
      </c>
      <c r="BG106" s="12">
        <f>IF(N106="zákl. prenesená",J106,0)</f>
        <v>0</v>
      </c>
      <c r="BH106" s="12">
        <f>IF(N106="zníž. prenesená",J106,0)</f>
        <v>0</v>
      </c>
      <c r="BI106" s="12">
        <f>IF(N106="nulová",J106,0)</f>
        <v>0</v>
      </c>
      <c r="BJ106" s="12">
        <v>1</v>
      </c>
    </row>
    <row r="107" s="13" customFormat="1" ht="12">
      <c r="B107" s="245"/>
      <c r="C107" s="246"/>
      <c r="D107" s="247" t="s">
        <v>108</v>
      </c>
      <c r="E107" s="248"/>
      <c r="F107" s="249" t="s">
        <v>129</v>
      </c>
      <c r="G107" s="250"/>
      <c r="H107" s="251">
        <v>133.392</v>
      </c>
      <c r="I107" s="252"/>
      <c r="J107" s="252"/>
      <c r="K107" s="253"/>
      <c r="L107" s="245"/>
      <c r="M107" s="254"/>
      <c r="N107" s="253"/>
      <c r="O107" s="255"/>
      <c r="P107" s="255"/>
      <c r="Q107" s="255"/>
      <c r="R107" s="255"/>
      <c r="S107" s="255"/>
      <c r="T107" s="256"/>
      <c r="U107" s="257"/>
      <c r="AT107" s="13" t="s">
        <v>108</v>
      </c>
      <c r="AU107" s="13">
        <v>0</v>
      </c>
      <c r="AV107" s="13">
        <v>2</v>
      </c>
      <c r="AW107" s="13" t="b">
        <v>1</v>
      </c>
      <c r="AY107" s="13" t="s">
        <v>97</v>
      </c>
      <c r="BJ107" s="13">
        <v>0</v>
      </c>
    </row>
    <row r="108" s="13" customFormat="1" ht="12">
      <c r="B108" s="245"/>
      <c r="C108" s="246"/>
      <c r="D108" s="247" t="s">
        <v>108</v>
      </c>
      <c r="E108" s="248"/>
      <c r="F108" s="249" t="s">
        <v>130</v>
      </c>
      <c r="G108" s="250"/>
      <c r="H108" s="251">
        <v>5.4720000000000004</v>
      </c>
      <c r="I108" s="252"/>
      <c r="J108" s="252"/>
      <c r="K108" s="253"/>
      <c r="L108" s="245"/>
      <c r="M108" s="254"/>
      <c r="N108" s="253"/>
      <c r="O108" s="255"/>
      <c r="P108" s="255"/>
      <c r="Q108" s="255"/>
      <c r="R108" s="255"/>
      <c r="S108" s="255"/>
      <c r="T108" s="256"/>
      <c r="U108" s="257"/>
      <c r="AT108" s="13" t="s">
        <v>108</v>
      </c>
      <c r="AU108" s="13">
        <v>0</v>
      </c>
      <c r="AV108" s="13">
        <v>2</v>
      </c>
      <c r="AW108" s="13" t="b">
        <v>1</v>
      </c>
      <c r="AY108" s="13" t="s">
        <v>97</v>
      </c>
      <c r="BJ108" s="13">
        <v>0</v>
      </c>
    </row>
    <row r="109" s="13" customFormat="1" ht="12">
      <c r="B109" s="245"/>
      <c r="C109" s="246"/>
      <c r="D109" s="247" t="s">
        <v>108</v>
      </c>
      <c r="E109" s="248"/>
      <c r="F109" s="249" t="s">
        <v>131</v>
      </c>
      <c r="G109" s="250"/>
      <c r="H109" s="251">
        <v>89.760000000000005</v>
      </c>
      <c r="I109" s="252"/>
      <c r="J109" s="252"/>
      <c r="K109" s="253"/>
      <c r="L109" s="245"/>
      <c r="M109" s="254"/>
      <c r="N109" s="253"/>
      <c r="O109" s="255"/>
      <c r="P109" s="255"/>
      <c r="Q109" s="255"/>
      <c r="R109" s="255"/>
      <c r="S109" s="255"/>
      <c r="T109" s="256"/>
      <c r="U109" s="257"/>
      <c r="AT109" s="13" t="s">
        <v>108</v>
      </c>
      <c r="AU109" s="13">
        <v>0</v>
      </c>
      <c r="AV109" s="13">
        <v>2</v>
      </c>
      <c r="AW109" s="13" t="b">
        <v>1</v>
      </c>
      <c r="AY109" s="13" t="s">
        <v>97</v>
      </c>
      <c r="BJ109" s="13">
        <v>0</v>
      </c>
    </row>
    <row r="110" s="13" customFormat="1" ht="12">
      <c r="B110" s="245"/>
      <c r="C110" s="246"/>
      <c r="D110" s="247" t="s">
        <v>108</v>
      </c>
      <c r="E110" s="248"/>
      <c r="F110" s="249" t="s">
        <v>132</v>
      </c>
      <c r="G110" s="250"/>
      <c r="H110" s="251">
        <v>12.096</v>
      </c>
      <c r="I110" s="252"/>
      <c r="J110" s="252"/>
      <c r="K110" s="253"/>
      <c r="L110" s="245"/>
      <c r="M110" s="254"/>
      <c r="N110" s="253"/>
      <c r="O110" s="255"/>
      <c r="P110" s="255"/>
      <c r="Q110" s="255"/>
      <c r="R110" s="255"/>
      <c r="S110" s="255"/>
      <c r="T110" s="256"/>
      <c r="U110" s="257"/>
      <c r="AT110" s="13" t="s">
        <v>108</v>
      </c>
      <c r="AU110" s="13">
        <v>0</v>
      </c>
      <c r="AV110" s="13">
        <v>2</v>
      </c>
      <c r="AW110" s="13" t="b">
        <v>1</v>
      </c>
      <c r="AY110" s="13" t="s">
        <v>97</v>
      </c>
      <c r="BJ110" s="13">
        <v>0</v>
      </c>
    </row>
    <row r="111" s="13" customFormat="1" ht="12">
      <c r="B111" s="245"/>
      <c r="C111" s="246"/>
      <c r="D111" s="247" t="s">
        <v>108</v>
      </c>
      <c r="E111" s="248"/>
      <c r="F111" s="249" t="s">
        <v>133</v>
      </c>
      <c r="G111" s="250"/>
      <c r="H111" s="251">
        <v>13.968</v>
      </c>
      <c r="I111" s="252"/>
      <c r="J111" s="252"/>
      <c r="K111" s="253"/>
      <c r="L111" s="245"/>
      <c r="M111" s="254"/>
      <c r="N111" s="253"/>
      <c r="O111" s="255"/>
      <c r="P111" s="255"/>
      <c r="Q111" s="255"/>
      <c r="R111" s="255"/>
      <c r="S111" s="255"/>
      <c r="T111" s="256"/>
      <c r="U111" s="257"/>
      <c r="AT111" s="13" t="s">
        <v>108</v>
      </c>
      <c r="AU111" s="13">
        <v>0</v>
      </c>
      <c r="AV111" s="13">
        <v>2</v>
      </c>
      <c r="AW111" s="13" t="b">
        <v>1</v>
      </c>
      <c r="AY111" s="13" t="s">
        <v>97</v>
      </c>
      <c r="BJ111" s="13">
        <v>0</v>
      </c>
    </row>
    <row r="112" s="13" customFormat="1" ht="12">
      <c r="B112" s="245"/>
      <c r="C112" s="246"/>
      <c r="D112" s="247" t="s">
        <v>108</v>
      </c>
      <c r="E112" s="248"/>
      <c r="F112" s="249" t="s">
        <v>134</v>
      </c>
      <c r="G112" s="250"/>
      <c r="H112" s="251">
        <v>15.071999999999999</v>
      </c>
      <c r="I112" s="252"/>
      <c r="J112" s="252"/>
      <c r="K112" s="253"/>
      <c r="L112" s="245"/>
      <c r="M112" s="254"/>
      <c r="N112" s="253"/>
      <c r="O112" s="255"/>
      <c r="P112" s="255"/>
      <c r="Q112" s="255"/>
      <c r="R112" s="255"/>
      <c r="S112" s="255"/>
      <c r="T112" s="256"/>
      <c r="U112" s="257"/>
      <c r="AT112" s="13" t="s">
        <v>108</v>
      </c>
      <c r="AU112" s="13">
        <v>0</v>
      </c>
      <c r="AV112" s="13">
        <v>2</v>
      </c>
      <c r="AW112" s="13" t="b">
        <v>1</v>
      </c>
      <c r="AY112" s="13" t="s">
        <v>97</v>
      </c>
      <c r="BJ112" s="13">
        <v>0</v>
      </c>
    </row>
    <row r="113" s="13" customFormat="1" ht="12">
      <c r="B113" s="245"/>
      <c r="C113" s="246"/>
      <c r="D113" s="247" t="s">
        <v>108</v>
      </c>
      <c r="E113" s="248"/>
      <c r="F113" s="249" t="s">
        <v>135</v>
      </c>
      <c r="G113" s="250"/>
      <c r="H113" s="251">
        <v>15.744</v>
      </c>
      <c r="I113" s="252"/>
      <c r="J113" s="252"/>
      <c r="K113" s="253"/>
      <c r="L113" s="245"/>
      <c r="M113" s="254"/>
      <c r="N113" s="253"/>
      <c r="O113" s="255"/>
      <c r="P113" s="255"/>
      <c r="Q113" s="255"/>
      <c r="R113" s="255"/>
      <c r="S113" s="255"/>
      <c r="T113" s="256"/>
      <c r="U113" s="257"/>
      <c r="AT113" s="13" t="s">
        <v>108</v>
      </c>
      <c r="AU113" s="13">
        <v>0</v>
      </c>
      <c r="AV113" s="13">
        <v>2</v>
      </c>
      <c r="AW113" s="13" t="b">
        <v>1</v>
      </c>
      <c r="AY113" s="13" t="s">
        <v>97</v>
      </c>
      <c r="BJ113" s="13">
        <v>0</v>
      </c>
    </row>
    <row r="114" s="13" customFormat="1" ht="12">
      <c r="B114" s="245"/>
      <c r="C114" s="246"/>
      <c r="D114" s="247" t="s">
        <v>108</v>
      </c>
      <c r="E114" s="248"/>
      <c r="F114" s="249" t="s">
        <v>136</v>
      </c>
      <c r="G114" s="250"/>
      <c r="H114" s="251">
        <v>16.079999999999998</v>
      </c>
      <c r="I114" s="252"/>
      <c r="J114" s="252"/>
      <c r="K114" s="253"/>
      <c r="L114" s="245"/>
      <c r="M114" s="254"/>
      <c r="N114" s="253"/>
      <c r="O114" s="255"/>
      <c r="P114" s="255"/>
      <c r="Q114" s="255"/>
      <c r="R114" s="255"/>
      <c r="S114" s="255"/>
      <c r="T114" s="256"/>
      <c r="U114" s="257"/>
      <c r="AT114" s="13" t="s">
        <v>108</v>
      </c>
      <c r="AU114" s="13">
        <v>0</v>
      </c>
      <c r="AV114" s="13">
        <v>2</v>
      </c>
      <c r="AW114" s="13" t="b">
        <v>1</v>
      </c>
      <c r="AY114" s="13" t="s">
        <v>97</v>
      </c>
      <c r="BJ114" s="13">
        <v>0</v>
      </c>
    </row>
    <row r="115" s="13" customFormat="1" ht="12">
      <c r="B115" s="245"/>
      <c r="C115" s="246"/>
      <c r="D115" s="247" t="s">
        <v>108</v>
      </c>
      <c r="E115" s="248"/>
      <c r="F115" s="249" t="s">
        <v>137</v>
      </c>
      <c r="G115" s="250"/>
      <c r="H115" s="251">
        <v>57.204000000000001</v>
      </c>
      <c r="I115" s="252"/>
      <c r="J115" s="252"/>
      <c r="K115" s="253"/>
      <c r="L115" s="245"/>
      <c r="M115" s="254"/>
      <c r="N115" s="253"/>
      <c r="O115" s="255"/>
      <c r="P115" s="255"/>
      <c r="Q115" s="255"/>
      <c r="R115" s="255"/>
      <c r="S115" s="255"/>
      <c r="T115" s="256"/>
      <c r="U115" s="257"/>
      <c r="AT115" s="13" t="s">
        <v>108</v>
      </c>
      <c r="AU115" s="13">
        <v>0</v>
      </c>
      <c r="AV115" s="13">
        <v>2</v>
      </c>
      <c r="AW115" s="13" t="b">
        <v>1</v>
      </c>
      <c r="AY115" s="13" t="s">
        <v>97</v>
      </c>
      <c r="BJ115" s="13">
        <v>0</v>
      </c>
    </row>
    <row r="116" s="13" customFormat="1" ht="12">
      <c r="B116" s="245"/>
      <c r="C116" s="246"/>
      <c r="D116" s="247" t="s">
        <v>108</v>
      </c>
      <c r="E116" s="248"/>
      <c r="F116" s="258" t="s">
        <v>110</v>
      </c>
      <c r="G116" s="259"/>
      <c r="H116" s="260">
        <v>358.78800000000001</v>
      </c>
      <c r="I116" s="252"/>
      <c r="J116" s="252"/>
      <c r="K116" s="253"/>
      <c r="L116" s="245"/>
      <c r="M116" s="254"/>
      <c r="N116" s="253"/>
      <c r="O116" s="255"/>
      <c r="P116" s="255"/>
      <c r="Q116" s="255"/>
      <c r="R116" s="255"/>
      <c r="S116" s="255"/>
      <c r="T116" s="256"/>
      <c r="U116" s="257"/>
      <c r="AT116" s="13" t="s">
        <v>108</v>
      </c>
      <c r="AU116" s="13">
        <v>0</v>
      </c>
      <c r="AV116" s="13">
        <v>4</v>
      </c>
      <c r="AW116" s="13" t="b">
        <v>1</v>
      </c>
      <c r="AX116" s="13" t="b">
        <v>1</v>
      </c>
      <c r="AY116" s="13" t="s">
        <v>97</v>
      </c>
      <c r="BJ116" s="13">
        <v>0</v>
      </c>
    </row>
    <row r="117" s="12" customFormat="1" ht="24">
      <c r="B117" s="233"/>
      <c r="C117" s="234" t="s">
        <v>138</v>
      </c>
      <c r="D117" s="234" t="s">
        <v>100</v>
      </c>
      <c r="E117" s="235" t="s">
        <v>139</v>
      </c>
      <c r="F117" s="235" t="s">
        <v>140</v>
      </c>
      <c r="G117" s="236" t="s">
        <v>107</v>
      </c>
      <c r="H117" s="237">
        <v>358.78800000000001</v>
      </c>
      <c r="I117" s="238"/>
      <c r="J117" s="239">
        <f>ROUND(H117*I117,2)</f>
        <v>0</v>
      </c>
      <c r="K117" s="235"/>
      <c r="L117" s="233"/>
      <c r="M117" s="240"/>
      <c r="N117" s="241" t="s">
        <v>36</v>
      </c>
      <c r="O117" s="242"/>
      <c r="P117" s="242">
        <f>H117*O117</f>
        <v>0</v>
      </c>
      <c r="Q117" s="242">
        <v>0</v>
      </c>
      <c r="R117" s="242">
        <f>H117*Q117</f>
        <v>0</v>
      </c>
      <c r="S117" s="242">
        <v>0</v>
      </c>
      <c r="T117" s="243">
        <f>H117*S117</f>
        <v>0</v>
      </c>
      <c r="U117" s="244"/>
      <c r="AR117" s="12">
        <v>4</v>
      </c>
      <c r="AT117" s="12" t="s">
        <v>100</v>
      </c>
      <c r="AU117" s="12">
        <v>2</v>
      </c>
      <c r="AY117" s="12" t="s">
        <v>97</v>
      </c>
      <c r="BE117" s="12">
        <f>IF(N117="základná",J117,0)</f>
        <v>0</v>
      </c>
      <c r="BF117" s="12">
        <f>IF(N117="znížená",J117,0)</f>
        <v>0</v>
      </c>
      <c r="BG117" s="12">
        <f>IF(N117="zákl. prenesená",J117,0)</f>
        <v>0</v>
      </c>
      <c r="BH117" s="12">
        <f>IF(N117="zníž. prenesená",J117,0)</f>
        <v>0</v>
      </c>
      <c r="BI117" s="12">
        <f>IF(N117="nulová",J117,0)</f>
        <v>0</v>
      </c>
      <c r="BJ117" s="12">
        <v>1</v>
      </c>
    </row>
    <row r="118" s="12" customFormat="1">
      <c r="B118" s="233"/>
      <c r="C118" s="234" t="s">
        <v>141</v>
      </c>
      <c r="D118" s="234" t="s">
        <v>100</v>
      </c>
      <c r="E118" s="235" t="s">
        <v>142</v>
      </c>
      <c r="F118" s="235" t="s">
        <v>143</v>
      </c>
      <c r="G118" s="236" t="s">
        <v>107</v>
      </c>
      <c r="H118" s="237">
        <v>4203.6239999999998</v>
      </c>
      <c r="I118" s="238"/>
      <c r="J118" s="239">
        <f>ROUND(H118*I118,2)</f>
        <v>0</v>
      </c>
      <c r="K118" s="235"/>
      <c r="L118" s="233"/>
      <c r="M118" s="240"/>
      <c r="N118" s="241" t="s">
        <v>36</v>
      </c>
      <c r="O118" s="242"/>
      <c r="P118" s="242">
        <f>H118*O118</f>
        <v>0</v>
      </c>
      <c r="Q118" s="242">
        <v>0</v>
      </c>
      <c r="R118" s="242">
        <f>H118*Q118</f>
        <v>0</v>
      </c>
      <c r="S118" s="242">
        <v>0</v>
      </c>
      <c r="T118" s="243">
        <f>H118*S118</f>
        <v>0</v>
      </c>
      <c r="U118" s="244"/>
      <c r="AR118" s="12">
        <v>4</v>
      </c>
      <c r="AT118" s="12" t="s">
        <v>100</v>
      </c>
      <c r="AU118" s="12">
        <v>2</v>
      </c>
      <c r="AY118" s="12" t="s">
        <v>97</v>
      </c>
      <c r="BE118" s="12">
        <f>IF(N118="základná",J118,0)</f>
        <v>0</v>
      </c>
      <c r="BF118" s="12">
        <f>IF(N118="znížená",J118,0)</f>
        <v>0</v>
      </c>
      <c r="BG118" s="12">
        <f>IF(N118="zákl. prenesená",J118,0)</f>
        <v>0</v>
      </c>
      <c r="BH118" s="12">
        <f>IF(N118="zníž. prenesená",J118,0)</f>
        <v>0</v>
      </c>
      <c r="BI118" s="12">
        <f>IF(N118="nulová",J118,0)</f>
        <v>0</v>
      </c>
      <c r="BJ118" s="12">
        <v>1</v>
      </c>
    </row>
    <row r="119" s="13" customFormat="1" ht="12">
      <c r="B119" s="245"/>
      <c r="C119" s="246"/>
      <c r="D119" s="247" t="s">
        <v>108</v>
      </c>
      <c r="E119" s="248"/>
      <c r="F119" s="249" t="s">
        <v>109</v>
      </c>
      <c r="G119" s="250"/>
      <c r="H119" s="251">
        <v>1082.2</v>
      </c>
      <c r="I119" s="252"/>
      <c r="J119" s="252"/>
      <c r="K119" s="253"/>
      <c r="L119" s="245"/>
      <c r="M119" s="254"/>
      <c r="N119" s="253"/>
      <c r="O119" s="255"/>
      <c r="P119" s="255"/>
      <c r="Q119" s="255"/>
      <c r="R119" s="255"/>
      <c r="S119" s="255"/>
      <c r="T119" s="256"/>
      <c r="U119" s="257"/>
      <c r="AT119" s="13" t="s">
        <v>108</v>
      </c>
      <c r="AU119" s="13">
        <v>0</v>
      </c>
      <c r="AV119" s="13">
        <v>2</v>
      </c>
      <c r="AW119" s="13" t="b">
        <v>1</v>
      </c>
      <c r="AY119" s="13" t="s">
        <v>97</v>
      </c>
      <c r="BJ119" s="13">
        <v>0</v>
      </c>
    </row>
    <row r="120" s="13" customFormat="1" ht="12">
      <c r="B120" s="245"/>
      <c r="C120" s="246"/>
      <c r="D120" s="247" t="s">
        <v>108</v>
      </c>
      <c r="E120" s="248"/>
      <c r="F120" s="249" t="s">
        <v>144</v>
      </c>
      <c r="G120" s="250"/>
      <c r="H120" s="251">
        <v>3121.424</v>
      </c>
      <c r="I120" s="252"/>
      <c r="J120" s="252"/>
      <c r="K120" s="253"/>
      <c r="L120" s="245"/>
      <c r="M120" s="254"/>
      <c r="N120" s="253"/>
      <c r="O120" s="255"/>
      <c r="P120" s="255"/>
      <c r="Q120" s="255"/>
      <c r="R120" s="255"/>
      <c r="S120" s="255"/>
      <c r="T120" s="256"/>
      <c r="U120" s="257"/>
      <c r="AT120" s="13" t="s">
        <v>108</v>
      </c>
      <c r="AU120" s="13">
        <v>0</v>
      </c>
      <c r="AV120" s="13">
        <v>2</v>
      </c>
      <c r="AW120" s="13" t="b">
        <v>1</v>
      </c>
      <c r="AY120" s="13" t="s">
        <v>97</v>
      </c>
      <c r="BJ120" s="13">
        <v>0</v>
      </c>
    </row>
    <row r="121" s="13" customFormat="1" ht="12">
      <c r="B121" s="245"/>
      <c r="C121" s="246"/>
      <c r="D121" s="247" t="s">
        <v>108</v>
      </c>
      <c r="E121" s="248"/>
      <c r="F121" s="258" t="s">
        <v>110</v>
      </c>
      <c r="G121" s="259"/>
      <c r="H121" s="260">
        <v>4203.6239999999998</v>
      </c>
      <c r="I121" s="252"/>
      <c r="J121" s="252"/>
      <c r="K121" s="253"/>
      <c r="L121" s="245"/>
      <c r="M121" s="254"/>
      <c r="N121" s="253"/>
      <c r="O121" s="255"/>
      <c r="P121" s="255"/>
      <c r="Q121" s="255"/>
      <c r="R121" s="255"/>
      <c r="S121" s="255"/>
      <c r="T121" s="256"/>
      <c r="U121" s="257"/>
      <c r="AT121" s="13" t="s">
        <v>108</v>
      </c>
      <c r="AU121" s="13">
        <v>0</v>
      </c>
      <c r="AV121" s="13">
        <v>4</v>
      </c>
      <c r="AW121" s="13" t="b">
        <v>1</v>
      </c>
      <c r="AX121" s="13" t="b">
        <v>1</v>
      </c>
      <c r="AY121" s="13" t="s">
        <v>97</v>
      </c>
      <c r="BJ121" s="13">
        <v>0</v>
      </c>
    </row>
    <row r="122" s="12" customFormat="1" ht="24">
      <c r="B122" s="233"/>
      <c r="C122" s="234" t="s">
        <v>145</v>
      </c>
      <c r="D122" s="234" t="s">
        <v>100</v>
      </c>
      <c r="E122" s="235" t="s">
        <v>146</v>
      </c>
      <c r="F122" s="235" t="s">
        <v>147</v>
      </c>
      <c r="G122" s="236" t="s">
        <v>107</v>
      </c>
      <c r="H122" s="237">
        <v>4203.6239999999998</v>
      </c>
      <c r="I122" s="238"/>
      <c r="J122" s="239">
        <f>ROUND(H122*I122,2)</f>
        <v>0</v>
      </c>
      <c r="K122" s="235"/>
      <c r="L122" s="233"/>
      <c r="M122" s="240"/>
      <c r="N122" s="241" t="s">
        <v>36</v>
      </c>
      <c r="O122" s="242"/>
      <c r="P122" s="242">
        <f>H122*O122</f>
        <v>0</v>
      </c>
      <c r="Q122" s="242">
        <v>0</v>
      </c>
      <c r="R122" s="242">
        <f>H122*Q122</f>
        <v>0</v>
      </c>
      <c r="S122" s="242">
        <v>0</v>
      </c>
      <c r="T122" s="243">
        <f>H122*S122</f>
        <v>0</v>
      </c>
      <c r="U122" s="244"/>
      <c r="AR122" s="12">
        <v>4</v>
      </c>
      <c r="AT122" s="12" t="s">
        <v>100</v>
      </c>
      <c r="AU122" s="12">
        <v>2</v>
      </c>
      <c r="AY122" s="12" t="s">
        <v>97</v>
      </c>
      <c r="BE122" s="12">
        <f>IF(N122="základná",J122,0)</f>
        <v>0</v>
      </c>
      <c r="BF122" s="12">
        <f>IF(N122="znížená",J122,0)</f>
        <v>0</v>
      </c>
      <c r="BG122" s="12">
        <f>IF(N122="zákl. prenesená",J122,0)</f>
        <v>0</v>
      </c>
      <c r="BH122" s="12">
        <f>IF(N122="zníž. prenesená",J122,0)</f>
        <v>0</v>
      </c>
      <c r="BI122" s="12">
        <f>IF(N122="nulová",J122,0)</f>
        <v>0</v>
      </c>
      <c r="BJ122" s="12">
        <v>1</v>
      </c>
    </row>
    <row r="123" s="12" customFormat="1" ht="24">
      <c r="B123" s="233"/>
      <c r="C123" s="234" t="s">
        <v>148</v>
      </c>
      <c r="D123" s="234" t="s">
        <v>100</v>
      </c>
      <c r="E123" s="235" t="s">
        <v>149</v>
      </c>
      <c r="F123" s="235" t="s">
        <v>150</v>
      </c>
      <c r="G123" s="236" t="s">
        <v>107</v>
      </c>
      <c r="H123" s="237">
        <v>37832.616000000002</v>
      </c>
      <c r="I123" s="238"/>
      <c r="J123" s="239">
        <f>ROUND(H123*I123,2)</f>
        <v>0</v>
      </c>
      <c r="K123" s="235"/>
      <c r="L123" s="233"/>
      <c r="M123" s="240"/>
      <c r="N123" s="241" t="s">
        <v>36</v>
      </c>
      <c r="O123" s="242"/>
      <c r="P123" s="242">
        <f>H123*O123</f>
        <v>0</v>
      </c>
      <c r="Q123" s="242">
        <v>0</v>
      </c>
      <c r="R123" s="242">
        <f>H123*Q123</f>
        <v>0</v>
      </c>
      <c r="S123" s="242">
        <v>0</v>
      </c>
      <c r="T123" s="243">
        <f>H123*S123</f>
        <v>0</v>
      </c>
      <c r="U123" s="244"/>
      <c r="AR123" s="12">
        <v>4</v>
      </c>
      <c r="AT123" s="12" t="s">
        <v>100</v>
      </c>
      <c r="AU123" s="12">
        <v>2</v>
      </c>
      <c r="AY123" s="12" t="s">
        <v>97</v>
      </c>
      <c r="BE123" s="12">
        <f>IF(N123="základná",J123,0)</f>
        <v>0</v>
      </c>
      <c r="BF123" s="12">
        <f>IF(N123="znížená",J123,0)</f>
        <v>0</v>
      </c>
      <c r="BG123" s="12">
        <f>IF(N123="zákl. prenesená",J123,0)</f>
        <v>0</v>
      </c>
      <c r="BH123" s="12">
        <f>IF(N123="zníž. prenesená",J123,0)</f>
        <v>0</v>
      </c>
      <c r="BI123" s="12">
        <f>IF(N123="nulová",J123,0)</f>
        <v>0</v>
      </c>
      <c r="BJ123" s="12">
        <v>1</v>
      </c>
    </row>
    <row r="124" s="13" customFormat="1" ht="12">
      <c r="B124" s="245"/>
      <c r="C124" s="246"/>
      <c r="D124" s="247" t="s">
        <v>108</v>
      </c>
      <c r="E124" s="248"/>
      <c r="F124" s="249" t="s">
        <v>151</v>
      </c>
      <c r="G124" s="250"/>
      <c r="H124" s="251">
        <v>37832.616000000002</v>
      </c>
      <c r="I124" s="252"/>
      <c r="J124" s="252"/>
      <c r="K124" s="253"/>
      <c r="L124" s="245"/>
      <c r="M124" s="254"/>
      <c r="N124" s="253"/>
      <c r="O124" s="255"/>
      <c r="P124" s="255"/>
      <c r="Q124" s="255"/>
      <c r="R124" s="255"/>
      <c r="S124" s="255"/>
      <c r="T124" s="256"/>
      <c r="U124" s="257"/>
      <c r="AT124" s="13" t="s">
        <v>108</v>
      </c>
      <c r="AU124" s="13">
        <v>0</v>
      </c>
      <c r="AV124" s="13">
        <v>2</v>
      </c>
      <c r="AW124" s="13" t="b">
        <v>1</v>
      </c>
      <c r="AY124" s="13" t="s">
        <v>97</v>
      </c>
      <c r="BJ124" s="13">
        <v>0</v>
      </c>
    </row>
    <row r="125" s="13" customFormat="1" ht="12">
      <c r="B125" s="245"/>
      <c r="C125" s="246"/>
      <c r="D125" s="247" t="s">
        <v>108</v>
      </c>
      <c r="E125" s="248"/>
      <c r="F125" s="258" t="s">
        <v>110</v>
      </c>
      <c r="G125" s="259"/>
      <c r="H125" s="260">
        <v>37832.616000000002</v>
      </c>
      <c r="I125" s="252"/>
      <c r="J125" s="252"/>
      <c r="K125" s="253"/>
      <c r="L125" s="245"/>
      <c r="M125" s="254"/>
      <c r="N125" s="253"/>
      <c r="O125" s="255"/>
      <c r="P125" s="255"/>
      <c r="Q125" s="255"/>
      <c r="R125" s="255"/>
      <c r="S125" s="255"/>
      <c r="T125" s="256"/>
      <c r="U125" s="257"/>
      <c r="AT125" s="13" t="s">
        <v>108</v>
      </c>
      <c r="AU125" s="13">
        <v>0</v>
      </c>
      <c r="AV125" s="13">
        <v>4</v>
      </c>
      <c r="AW125" s="13" t="b">
        <v>1</v>
      </c>
      <c r="AX125" s="13" t="b">
        <v>1</v>
      </c>
      <c r="AY125" s="13" t="s">
        <v>97</v>
      </c>
      <c r="BJ125" s="13">
        <v>0</v>
      </c>
    </row>
    <row r="126" s="12" customFormat="1" ht="24">
      <c r="B126" s="233"/>
      <c r="C126" s="234" t="s">
        <v>152</v>
      </c>
      <c r="D126" s="234" t="s">
        <v>100</v>
      </c>
      <c r="E126" s="235" t="s">
        <v>153</v>
      </c>
      <c r="F126" s="235" t="s">
        <v>154</v>
      </c>
      <c r="G126" s="236" t="s">
        <v>155</v>
      </c>
      <c r="H126" s="237">
        <v>7146.1610000000001</v>
      </c>
      <c r="I126" s="238"/>
      <c r="J126" s="239">
        <f>ROUND(H126*I126,2)</f>
        <v>0</v>
      </c>
      <c r="K126" s="235"/>
      <c r="L126" s="233"/>
      <c r="M126" s="240"/>
      <c r="N126" s="241" t="s">
        <v>36</v>
      </c>
      <c r="O126" s="242"/>
      <c r="P126" s="242">
        <f>H126*O126</f>
        <v>0</v>
      </c>
      <c r="Q126" s="242">
        <v>0</v>
      </c>
      <c r="R126" s="242">
        <f>H126*Q126</f>
        <v>0</v>
      </c>
      <c r="S126" s="242">
        <v>0</v>
      </c>
      <c r="T126" s="243">
        <f>H126*S126</f>
        <v>0</v>
      </c>
      <c r="U126" s="244"/>
      <c r="AR126" s="12">
        <v>4</v>
      </c>
      <c r="AT126" s="12" t="s">
        <v>100</v>
      </c>
      <c r="AU126" s="12">
        <v>2</v>
      </c>
      <c r="AY126" s="12" t="s">
        <v>97</v>
      </c>
      <c r="BE126" s="12">
        <f>IF(N126="základná",J126,0)</f>
        <v>0</v>
      </c>
      <c r="BF126" s="12">
        <f>IF(N126="znížená",J126,0)</f>
        <v>0</v>
      </c>
      <c r="BG126" s="12">
        <f>IF(N126="zákl. prenesená",J126,0)</f>
        <v>0</v>
      </c>
      <c r="BH126" s="12">
        <f>IF(N126="zníž. prenesená",J126,0)</f>
        <v>0</v>
      </c>
      <c r="BI126" s="12">
        <f>IF(N126="nulová",J126,0)</f>
        <v>0</v>
      </c>
      <c r="BJ126" s="12">
        <v>1</v>
      </c>
    </row>
    <row r="127" s="13" customFormat="1" ht="12">
      <c r="B127" s="245"/>
      <c r="C127" s="246"/>
      <c r="D127" s="247" t="s">
        <v>108</v>
      </c>
      <c r="E127" s="248"/>
      <c r="F127" s="249" t="s">
        <v>156</v>
      </c>
      <c r="G127" s="250"/>
      <c r="H127" s="251">
        <v>7146.1610000000001</v>
      </c>
      <c r="I127" s="252"/>
      <c r="J127" s="252"/>
      <c r="K127" s="253"/>
      <c r="L127" s="245"/>
      <c r="M127" s="254"/>
      <c r="N127" s="253"/>
      <c r="O127" s="255"/>
      <c r="P127" s="255"/>
      <c r="Q127" s="255"/>
      <c r="R127" s="255"/>
      <c r="S127" s="255"/>
      <c r="T127" s="256"/>
      <c r="U127" s="257"/>
      <c r="AT127" s="13" t="s">
        <v>108</v>
      </c>
      <c r="AU127" s="13">
        <v>0</v>
      </c>
      <c r="AV127" s="13">
        <v>2</v>
      </c>
      <c r="AW127" s="13" t="b">
        <v>1</v>
      </c>
      <c r="AY127" s="13" t="s">
        <v>97</v>
      </c>
      <c r="BJ127" s="13">
        <v>0</v>
      </c>
    </row>
    <row r="128" s="13" customFormat="1" ht="12">
      <c r="B128" s="245"/>
      <c r="C128" s="246"/>
      <c r="D128" s="247" t="s">
        <v>108</v>
      </c>
      <c r="E128" s="248"/>
      <c r="F128" s="258" t="s">
        <v>110</v>
      </c>
      <c r="G128" s="259"/>
      <c r="H128" s="260">
        <v>7146.1610000000001</v>
      </c>
      <c r="I128" s="252"/>
      <c r="J128" s="252"/>
      <c r="K128" s="253"/>
      <c r="L128" s="245"/>
      <c r="M128" s="254"/>
      <c r="N128" s="253"/>
      <c r="O128" s="255"/>
      <c r="P128" s="255"/>
      <c r="Q128" s="255"/>
      <c r="R128" s="255"/>
      <c r="S128" s="255"/>
      <c r="T128" s="256"/>
      <c r="U128" s="257"/>
      <c r="AT128" s="13" t="s">
        <v>108</v>
      </c>
      <c r="AU128" s="13">
        <v>0</v>
      </c>
      <c r="AV128" s="13">
        <v>4</v>
      </c>
      <c r="AW128" s="13" t="b">
        <v>1</v>
      </c>
      <c r="AX128" s="13" t="b">
        <v>1</v>
      </c>
      <c r="AY128" s="13" t="s">
        <v>97</v>
      </c>
      <c r="BJ128" s="13">
        <v>0</v>
      </c>
    </row>
    <row r="129" s="12" customFormat="1" ht="24">
      <c r="B129" s="233"/>
      <c r="C129" s="234" t="s">
        <v>157</v>
      </c>
      <c r="D129" s="234" t="s">
        <v>100</v>
      </c>
      <c r="E129" s="235" t="s">
        <v>158</v>
      </c>
      <c r="F129" s="235" t="s">
        <v>159</v>
      </c>
      <c r="G129" s="236" t="s">
        <v>103</v>
      </c>
      <c r="H129" s="237">
        <v>10822</v>
      </c>
      <c r="I129" s="238"/>
      <c r="J129" s="239">
        <f>ROUND(H129*I129,2)</f>
        <v>0</v>
      </c>
      <c r="K129" s="235"/>
      <c r="L129" s="233"/>
      <c r="M129" s="240"/>
      <c r="N129" s="241" t="s">
        <v>36</v>
      </c>
      <c r="O129" s="242"/>
      <c r="P129" s="242">
        <f>H129*O129</f>
        <v>0</v>
      </c>
      <c r="Q129" s="242">
        <v>0</v>
      </c>
      <c r="R129" s="242">
        <f>H129*Q129</f>
        <v>0</v>
      </c>
      <c r="S129" s="242">
        <v>0</v>
      </c>
      <c r="T129" s="243">
        <f>H129*S129</f>
        <v>0</v>
      </c>
      <c r="U129" s="244"/>
      <c r="AR129" s="12">
        <v>4</v>
      </c>
      <c r="AT129" s="12" t="s">
        <v>100</v>
      </c>
      <c r="AU129" s="12">
        <v>2</v>
      </c>
      <c r="AY129" s="12" t="s">
        <v>97</v>
      </c>
      <c r="BE129" s="12">
        <f>IF(N129="základná",J129,0)</f>
        <v>0</v>
      </c>
      <c r="BF129" s="12">
        <f>IF(N129="znížená",J129,0)</f>
        <v>0</v>
      </c>
      <c r="BG129" s="12">
        <f>IF(N129="zákl. prenesená",J129,0)</f>
        <v>0</v>
      </c>
      <c r="BH129" s="12">
        <f>IF(N129="zníž. prenesená",J129,0)</f>
        <v>0</v>
      </c>
      <c r="BI129" s="12">
        <f>IF(N129="nulová",J129,0)</f>
        <v>0</v>
      </c>
      <c r="BJ129" s="12">
        <v>1</v>
      </c>
    </row>
    <row r="130" s="11" customFormat="1" ht="23.1" customHeight="1">
      <c r="B130" s="224"/>
      <c r="C130" s="225"/>
      <c r="D130" s="214" t="s">
        <v>62</v>
      </c>
      <c r="E130" s="226" t="s">
        <v>104</v>
      </c>
      <c r="F130" s="227" t="s">
        <v>160</v>
      </c>
      <c r="G130" s="228"/>
      <c r="H130" s="229"/>
      <c r="I130" s="230"/>
      <c r="J130" s="230">
        <f>J131 + J137</f>
        <v>0</v>
      </c>
      <c r="K130" s="227"/>
      <c r="L130" s="224"/>
      <c r="M130" s="231"/>
      <c r="N130" s="220"/>
      <c r="O130" s="221"/>
      <c r="P130" s="221">
        <f>P131 + P137</f>
        <v>0</v>
      </c>
      <c r="Q130" s="221"/>
      <c r="R130" s="221">
        <f>R131 + R137</f>
        <v>130.12468082460001</v>
      </c>
      <c r="S130" s="221"/>
      <c r="T130" s="222">
        <f>T131 + T137</f>
        <v>0</v>
      </c>
      <c r="U130" s="232"/>
      <c r="AR130" s="11">
        <v>1</v>
      </c>
      <c r="AT130" s="11" t="s">
        <v>62</v>
      </c>
      <c r="AU130" s="11">
        <v>1</v>
      </c>
      <c r="AY130" s="11" t="s">
        <v>97</v>
      </c>
      <c r="BJ130" s="11">
        <v>0</v>
      </c>
    </row>
    <row r="131" s="12" customFormat="1">
      <c r="B131" s="233"/>
      <c r="C131" s="234" t="s">
        <v>161</v>
      </c>
      <c r="D131" s="234" t="s">
        <v>100</v>
      </c>
      <c r="E131" s="235" t="s">
        <v>162</v>
      </c>
      <c r="F131" s="235" t="s">
        <v>163</v>
      </c>
      <c r="G131" s="236" t="s">
        <v>107</v>
      </c>
      <c r="H131" s="237">
        <v>7.6740000000000004</v>
      </c>
      <c r="I131" s="238"/>
      <c r="J131" s="239">
        <f>ROUND(H131*I131,2)</f>
        <v>0</v>
      </c>
      <c r="K131" s="235"/>
      <c r="L131" s="233"/>
      <c r="M131" s="240"/>
      <c r="N131" s="241" t="s">
        <v>36</v>
      </c>
      <c r="O131" s="242"/>
      <c r="P131" s="242">
        <f>H131*O131</f>
        <v>0</v>
      </c>
      <c r="Q131" s="242">
        <v>2.0663999999999998</v>
      </c>
      <c r="R131" s="242">
        <f>H131*Q131</f>
        <v>15.857553599999999</v>
      </c>
      <c r="S131" s="242">
        <v>0</v>
      </c>
      <c r="T131" s="243">
        <f>H131*S131</f>
        <v>0</v>
      </c>
      <c r="U131" s="244"/>
      <c r="AR131" s="12">
        <v>4</v>
      </c>
      <c r="AT131" s="12" t="s">
        <v>100</v>
      </c>
      <c r="AU131" s="12">
        <v>2</v>
      </c>
      <c r="AY131" s="12" t="s">
        <v>97</v>
      </c>
      <c r="BE131" s="12">
        <f>IF(N131="základná",J131,0)</f>
        <v>0</v>
      </c>
      <c r="BF131" s="12">
        <f>IF(N131="znížená",J131,0)</f>
        <v>0</v>
      </c>
      <c r="BG131" s="12">
        <f>IF(N131="zákl. prenesená",J131,0)</f>
        <v>0</v>
      </c>
      <c r="BH131" s="12">
        <f>IF(N131="zníž. prenesená",J131,0)</f>
        <v>0</v>
      </c>
      <c r="BI131" s="12">
        <f>IF(N131="nulová",J131,0)</f>
        <v>0</v>
      </c>
      <c r="BJ131" s="12">
        <v>1</v>
      </c>
    </row>
    <row r="132" s="13" customFormat="1" ht="12">
      <c r="B132" s="245"/>
      <c r="C132" s="246"/>
      <c r="D132" s="247" t="s">
        <v>108</v>
      </c>
      <c r="E132" s="248"/>
      <c r="F132" s="249" t="s">
        <v>164</v>
      </c>
      <c r="G132" s="250"/>
      <c r="H132" s="251">
        <v>5.1840000000000002</v>
      </c>
      <c r="I132" s="252"/>
      <c r="J132" s="252"/>
      <c r="K132" s="253"/>
      <c r="L132" s="245"/>
      <c r="M132" s="254"/>
      <c r="N132" s="253"/>
      <c r="O132" s="255"/>
      <c r="P132" s="255"/>
      <c r="Q132" s="255"/>
      <c r="R132" s="255"/>
      <c r="S132" s="255"/>
      <c r="T132" s="256"/>
      <c r="U132" s="257"/>
      <c r="AT132" s="13" t="s">
        <v>108</v>
      </c>
      <c r="AU132" s="13">
        <v>0</v>
      </c>
      <c r="AV132" s="13">
        <v>2</v>
      </c>
      <c r="AW132" s="13" t="b">
        <v>1</v>
      </c>
      <c r="AY132" s="13" t="s">
        <v>97</v>
      </c>
      <c r="BJ132" s="13">
        <v>0</v>
      </c>
    </row>
    <row r="133" s="13" customFormat="1" ht="12">
      <c r="B133" s="245"/>
      <c r="C133" s="246"/>
      <c r="D133" s="247" t="s">
        <v>108</v>
      </c>
      <c r="E133" s="248"/>
      <c r="F133" s="249" t="s">
        <v>165</v>
      </c>
      <c r="G133" s="250"/>
      <c r="H133" s="251">
        <v>0.14399999999999999</v>
      </c>
      <c r="I133" s="252"/>
      <c r="J133" s="252"/>
      <c r="K133" s="253"/>
      <c r="L133" s="245"/>
      <c r="M133" s="254"/>
      <c r="N133" s="253"/>
      <c r="O133" s="255"/>
      <c r="P133" s="255"/>
      <c r="Q133" s="255"/>
      <c r="R133" s="255"/>
      <c r="S133" s="255"/>
      <c r="T133" s="256"/>
      <c r="U133" s="257"/>
      <c r="AT133" s="13" t="s">
        <v>108</v>
      </c>
      <c r="AU133" s="13">
        <v>0</v>
      </c>
      <c r="AV133" s="13">
        <v>2</v>
      </c>
      <c r="AW133" s="13" t="b">
        <v>1</v>
      </c>
      <c r="AY133" s="13" t="s">
        <v>97</v>
      </c>
      <c r="BJ133" s="13">
        <v>0</v>
      </c>
    </row>
    <row r="134" s="13" customFormat="1" ht="12">
      <c r="B134" s="245"/>
      <c r="C134" s="246"/>
      <c r="D134" s="247" t="s">
        <v>108</v>
      </c>
      <c r="E134" s="248"/>
      <c r="F134" s="249" t="s">
        <v>166</v>
      </c>
      <c r="G134" s="250"/>
      <c r="H134" s="251">
        <v>0.089999999999999997</v>
      </c>
      <c r="I134" s="252"/>
      <c r="J134" s="252"/>
      <c r="K134" s="253"/>
      <c r="L134" s="245"/>
      <c r="M134" s="254"/>
      <c r="N134" s="253"/>
      <c r="O134" s="255"/>
      <c r="P134" s="255"/>
      <c r="Q134" s="255"/>
      <c r="R134" s="255"/>
      <c r="S134" s="255"/>
      <c r="T134" s="256"/>
      <c r="U134" s="257"/>
      <c r="AT134" s="13" t="s">
        <v>108</v>
      </c>
      <c r="AU134" s="13">
        <v>0</v>
      </c>
      <c r="AV134" s="13">
        <v>2</v>
      </c>
      <c r="AW134" s="13" t="b">
        <v>1</v>
      </c>
      <c r="AY134" s="13" t="s">
        <v>97</v>
      </c>
      <c r="BJ134" s="13">
        <v>0</v>
      </c>
    </row>
    <row r="135" s="13" customFormat="1" ht="12">
      <c r="B135" s="245"/>
      <c r="C135" s="246"/>
      <c r="D135" s="247" t="s">
        <v>108</v>
      </c>
      <c r="E135" s="248"/>
      <c r="F135" s="249" t="s">
        <v>167</v>
      </c>
      <c r="G135" s="250"/>
      <c r="H135" s="251">
        <v>2.2559999999999998</v>
      </c>
      <c r="I135" s="252"/>
      <c r="J135" s="252"/>
      <c r="K135" s="253"/>
      <c r="L135" s="245"/>
      <c r="M135" s="254"/>
      <c r="N135" s="253"/>
      <c r="O135" s="255"/>
      <c r="P135" s="255"/>
      <c r="Q135" s="255"/>
      <c r="R135" s="255"/>
      <c r="S135" s="255"/>
      <c r="T135" s="256"/>
      <c r="U135" s="257"/>
      <c r="AT135" s="13" t="s">
        <v>108</v>
      </c>
      <c r="AU135" s="13">
        <v>0</v>
      </c>
      <c r="AV135" s="13">
        <v>2</v>
      </c>
      <c r="AW135" s="13" t="b">
        <v>1</v>
      </c>
      <c r="AY135" s="13" t="s">
        <v>97</v>
      </c>
      <c r="BJ135" s="13">
        <v>0</v>
      </c>
    </row>
    <row r="136" s="13" customFormat="1" ht="12">
      <c r="B136" s="245"/>
      <c r="C136" s="246"/>
      <c r="D136" s="247" t="s">
        <v>108</v>
      </c>
      <c r="E136" s="248"/>
      <c r="F136" s="258" t="s">
        <v>110</v>
      </c>
      <c r="G136" s="259"/>
      <c r="H136" s="260">
        <v>7.6740000000000004</v>
      </c>
      <c r="I136" s="252"/>
      <c r="J136" s="252"/>
      <c r="K136" s="253"/>
      <c r="L136" s="245"/>
      <c r="M136" s="254"/>
      <c r="N136" s="253"/>
      <c r="O136" s="255"/>
      <c r="P136" s="255"/>
      <c r="Q136" s="255"/>
      <c r="R136" s="255"/>
      <c r="S136" s="255"/>
      <c r="T136" s="256"/>
      <c r="U136" s="257"/>
      <c r="AT136" s="13" t="s">
        <v>108</v>
      </c>
      <c r="AU136" s="13">
        <v>0</v>
      </c>
      <c r="AV136" s="13">
        <v>4</v>
      </c>
      <c r="AW136" s="13" t="b">
        <v>1</v>
      </c>
      <c r="AX136" s="13" t="b">
        <v>1</v>
      </c>
      <c r="AY136" s="13" t="s">
        <v>97</v>
      </c>
      <c r="BJ136" s="13">
        <v>0</v>
      </c>
    </row>
    <row r="137" s="12" customFormat="1">
      <c r="B137" s="233"/>
      <c r="C137" s="234" t="s">
        <v>168</v>
      </c>
      <c r="D137" s="234" t="s">
        <v>100</v>
      </c>
      <c r="E137" s="235" t="s">
        <v>169</v>
      </c>
      <c r="F137" s="235" t="s">
        <v>170</v>
      </c>
      <c r="G137" s="236" t="s">
        <v>107</v>
      </c>
      <c r="H137" s="237">
        <v>46.383000000000003</v>
      </c>
      <c r="I137" s="238"/>
      <c r="J137" s="239">
        <f>ROUND(H137*I137,2)</f>
        <v>0</v>
      </c>
      <c r="K137" s="235"/>
      <c r="L137" s="233"/>
      <c r="M137" s="240"/>
      <c r="N137" s="241" t="s">
        <v>36</v>
      </c>
      <c r="O137" s="242"/>
      <c r="P137" s="242">
        <f>H137*O137</f>
        <v>0</v>
      </c>
      <c r="Q137" s="242">
        <v>2.4635562000000002</v>
      </c>
      <c r="R137" s="242">
        <f>H137*Q137</f>
        <v>114.26712722460002</v>
      </c>
      <c r="S137" s="242">
        <v>0</v>
      </c>
      <c r="T137" s="243">
        <f>H137*S137</f>
        <v>0</v>
      </c>
      <c r="U137" s="244"/>
      <c r="AR137" s="12">
        <v>4</v>
      </c>
      <c r="AT137" s="12" t="s">
        <v>100</v>
      </c>
      <c r="AU137" s="12">
        <v>2</v>
      </c>
      <c r="AY137" s="12" t="s">
        <v>97</v>
      </c>
      <c r="BE137" s="12">
        <f>IF(N137="základná",J137,0)</f>
        <v>0</v>
      </c>
      <c r="BF137" s="12">
        <f>IF(N137="znížená",J137,0)</f>
        <v>0</v>
      </c>
      <c r="BG137" s="12">
        <f>IF(N137="zákl. prenesená",J137,0)</f>
        <v>0</v>
      </c>
      <c r="BH137" s="12">
        <f>IF(N137="zníž. prenesená",J137,0)</f>
        <v>0</v>
      </c>
      <c r="BI137" s="12">
        <f>IF(N137="nulová",J137,0)</f>
        <v>0</v>
      </c>
      <c r="BJ137" s="12">
        <v>1</v>
      </c>
    </row>
    <row r="138" s="11" customFormat="1" ht="23.1" customHeight="1">
      <c r="B138" s="224"/>
      <c r="C138" s="225"/>
      <c r="D138" s="214" t="s">
        <v>62</v>
      </c>
      <c r="E138" s="226" t="s">
        <v>171</v>
      </c>
      <c r="F138" s="227" t="s">
        <v>172</v>
      </c>
      <c r="G138" s="228"/>
      <c r="H138" s="229"/>
      <c r="I138" s="230"/>
      <c r="J138" s="230">
        <f>J139 + J140 + J142</f>
        <v>0</v>
      </c>
      <c r="K138" s="227"/>
      <c r="L138" s="224"/>
      <c r="M138" s="231"/>
      <c r="N138" s="220"/>
      <c r="O138" s="221"/>
      <c r="P138" s="221">
        <f>P139 + P140 + P142</f>
        <v>0</v>
      </c>
      <c r="Q138" s="221"/>
      <c r="R138" s="221">
        <f>R139 + R140 + R142</f>
        <v>41.556750000000001</v>
      </c>
      <c r="S138" s="221"/>
      <c r="T138" s="222">
        <f>T139 + T140 + T142</f>
        <v>0</v>
      </c>
      <c r="U138" s="232"/>
      <c r="AR138" s="11">
        <v>1</v>
      </c>
      <c r="AT138" s="11" t="s">
        <v>62</v>
      </c>
      <c r="AU138" s="11">
        <v>1</v>
      </c>
      <c r="AY138" s="11" t="s">
        <v>97</v>
      </c>
      <c r="BJ138" s="11">
        <v>0</v>
      </c>
    </row>
    <row r="139" s="14" customFormat="1">
      <c r="B139" s="261"/>
      <c r="C139" s="262" t="s">
        <v>173</v>
      </c>
      <c r="D139" s="262" t="s">
        <v>174</v>
      </c>
      <c r="E139" s="263" t="s">
        <v>175</v>
      </c>
      <c r="F139" s="263" t="s">
        <v>176</v>
      </c>
      <c r="G139" s="264" t="s">
        <v>103</v>
      </c>
      <c r="H139" s="265">
        <v>10368</v>
      </c>
      <c r="I139" s="266"/>
      <c r="J139" s="267">
        <f>ROUND(H139*I139,2)</f>
        <v>0</v>
      </c>
      <c r="K139" s="235"/>
      <c r="L139" s="261"/>
      <c r="M139" s="268"/>
      <c r="N139" s="269" t="s">
        <v>36</v>
      </c>
      <c r="O139" s="270"/>
      <c r="P139" s="270">
        <f>H139*O139</f>
        <v>0</v>
      </c>
      <c r="Q139" s="270">
        <v>0.0025000000000000001</v>
      </c>
      <c r="R139" s="270">
        <f>H139*Q139</f>
        <v>25.920000000000002</v>
      </c>
      <c r="S139" s="270">
        <v>0</v>
      </c>
      <c r="T139" s="271">
        <f>H139*S139</f>
        <v>0</v>
      </c>
      <c r="U139" s="272"/>
      <c r="AR139" s="14">
        <v>8</v>
      </c>
      <c r="AT139" s="14" t="s">
        <v>174</v>
      </c>
      <c r="AU139" s="14">
        <v>2</v>
      </c>
      <c r="AY139" s="14" t="s">
        <v>97</v>
      </c>
      <c r="BE139" s="14">
        <f>IF(N139="základná",J139,0)</f>
        <v>0</v>
      </c>
      <c r="BF139" s="14">
        <f>IF(N139="znížená",J139,0)</f>
        <v>0</v>
      </c>
      <c r="BG139" s="14">
        <f>IF(N139="zákl. prenesená",J139,0)</f>
        <v>0</v>
      </c>
      <c r="BH139" s="14">
        <f>IF(N139="zníž. prenesená",J139,0)</f>
        <v>0</v>
      </c>
      <c r="BI139" s="14">
        <f>IF(N139="nulová",J139,0)</f>
        <v>0</v>
      </c>
      <c r="BJ139" s="14">
        <v>1</v>
      </c>
    </row>
    <row r="140" s="14" customFormat="1">
      <c r="B140" s="261"/>
      <c r="C140" s="262" t="s">
        <v>177</v>
      </c>
      <c r="D140" s="262" t="s">
        <v>174</v>
      </c>
      <c r="E140" s="263" t="s">
        <v>178</v>
      </c>
      <c r="F140" s="263" t="s">
        <v>179</v>
      </c>
      <c r="G140" s="264" t="s">
        <v>103</v>
      </c>
      <c r="H140" s="265">
        <v>10368</v>
      </c>
      <c r="I140" s="266"/>
      <c r="J140" s="267">
        <f>ROUND(H140*I140,2)</f>
        <v>0</v>
      </c>
      <c r="K140" s="235"/>
      <c r="L140" s="261"/>
      <c r="M140" s="268"/>
      <c r="N140" s="269" t="s">
        <v>36</v>
      </c>
      <c r="O140" s="270"/>
      <c r="P140" s="270">
        <f>H140*O140</f>
        <v>0</v>
      </c>
      <c r="Q140" s="270">
        <v>0.0015</v>
      </c>
      <c r="R140" s="270">
        <f>H140*Q140</f>
        <v>15.552</v>
      </c>
      <c r="S140" s="270">
        <v>0</v>
      </c>
      <c r="T140" s="271">
        <f>H140*S140</f>
        <v>0</v>
      </c>
      <c r="U140" s="272"/>
      <c r="AR140" s="14">
        <v>8</v>
      </c>
      <c r="AT140" s="14" t="s">
        <v>174</v>
      </c>
      <c r="AU140" s="14">
        <v>2</v>
      </c>
      <c r="AY140" s="14" t="s">
        <v>97</v>
      </c>
      <c r="BE140" s="14">
        <f>IF(N140="základná",J140,0)</f>
        <v>0</v>
      </c>
      <c r="BF140" s="14">
        <f>IF(N140="znížená",J140,0)</f>
        <v>0</v>
      </c>
      <c r="BG140" s="14">
        <f>IF(N140="zákl. prenesená",J140,0)</f>
        <v>0</v>
      </c>
      <c r="BH140" s="14">
        <f>IF(N140="zníž. prenesená",J140,0)</f>
        <v>0</v>
      </c>
      <c r="BI140" s="14">
        <f>IF(N140="nulová",J140,0)</f>
        <v>0</v>
      </c>
      <c r="BJ140" s="14">
        <v>1</v>
      </c>
    </row>
    <row r="141" s="15" customFormat="1" ht="19.5">
      <c r="B141" s="233"/>
      <c r="C141" s="273"/>
      <c r="D141" s="274" t="s">
        <v>180</v>
      </c>
      <c r="E141" s="275"/>
      <c r="F141" s="276" t="s">
        <v>181</v>
      </c>
      <c r="G141" s="277"/>
      <c r="H141" s="278"/>
      <c r="I141" s="279"/>
      <c r="J141" s="279"/>
      <c r="K141" s="280"/>
      <c r="L141" s="233"/>
      <c r="M141" s="240"/>
      <c r="N141" s="241"/>
      <c r="O141" s="242"/>
      <c r="P141" s="242"/>
      <c r="Q141" s="242"/>
      <c r="R141" s="242"/>
      <c r="S141" s="242"/>
      <c r="T141" s="243"/>
      <c r="U141" s="281"/>
      <c r="AT141" s="15" t="s">
        <v>180</v>
      </c>
      <c r="AU141" s="15">
        <v>0</v>
      </c>
      <c r="AY141" s="15" t="s">
        <v>97</v>
      </c>
      <c r="BJ141" s="15">
        <v>0</v>
      </c>
    </row>
    <row r="142" s="12" customFormat="1">
      <c r="B142" s="233"/>
      <c r="C142" s="234" t="s">
        <v>182</v>
      </c>
      <c r="D142" s="234" t="s">
        <v>100</v>
      </c>
      <c r="E142" s="235" t="s">
        <v>183</v>
      </c>
      <c r="F142" s="235" t="s">
        <v>184</v>
      </c>
      <c r="G142" s="236" t="s">
        <v>185</v>
      </c>
      <c r="H142" s="237">
        <v>750</v>
      </c>
      <c r="I142" s="238"/>
      <c r="J142" s="239">
        <f>ROUND(H142*I142,2)</f>
        <v>0</v>
      </c>
      <c r="K142" s="235"/>
      <c r="L142" s="233"/>
      <c r="M142" s="240"/>
      <c r="N142" s="241" t="s">
        <v>36</v>
      </c>
      <c r="O142" s="242"/>
      <c r="P142" s="242">
        <f>H142*O142</f>
        <v>0</v>
      </c>
      <c r="Q142" s="242">
        <v>0.000113</v>
      </c>
      <c r="R142" s="242">
        <f>H142*Q142</f>
        <v>0.084749999999999992</v>
      </c>
      <c r="S142" s="242">
        <v>0</v>
      </c>
      <c r="T142" s="243">
        <f>H142*S142</f>
        <v>0</v>
      </c>
      <c r="U142" s="244"/>
      <c r="AR142" s="12">
        <v>16</v>
      </c>
      <c r="AT142" s="12" t="s">
        <v>100</v>
      </c>
      <c r="AU142" s="12">
        <v>2</v>
      </c>
      <c r="AY142" s="12" t="s">
        <v>97</v>
      </c>
      <c r="BE142" s="12">
        <f>IF(N142="základná",J142,0)</f>
        <v>0</v>
      </c>
      <c r="BF142" s="12">
        <f>IF(N142="znížená",J142,0)</f>
        <v>0</v>
      </c>
      <c r="BG142" s="12">
        <f>IF(N142="zákl. prenesená",J142,0)</f>
        <v>0</v>
      </c>
      <c r="BH142" s="12">
        <f>IF(N142="zníž. prenesená",J142,0)</f>
        <v>0</v>
      </c>
      <c r="BI142" s="12">
        <f>IF(N142="nulová",J142,0)</f>
        <v>0</v>
      </c>
      <c r="BJ142" s="12">
        <v>1</v>
      </c>
    </row>
    <row r="143" s="11" customFormat="1" ht="23.1" customHeight="1">
      <c r="B143" s="224"/>
      <c r="C143" s="225"/>
      <c r="D143" s="214" t="s">
        <v>62</v>
      </c>
      <c r="E143" s="226" t="s">
        <v>123</v>
      </c>
      <c r="F143" s="227" t="s">
        <v>186</v>
      </c>
      <c r="G143" s="228"/>
      <c r="H143" s="229"/>
      <c r="I143" s="230"/>
      <c r="J143" s="230">
        <f>SUM(J144:J150)</f>
        <v>0</v>
      </c>
      <c r="K143" s="227"/>
      <c r="L143" s="224"/>
      <c r="M143" s="231"/>
      <c r="N143" s="220"/>
      <c r="O143" s="221"/>
      <c r="P143" s="221">
        <f>SUM(P144:P150)</f>
        <v>0</v>
      </c>
      <c r="Q143" s="221"/>
      <c r="R143" s="221">
        <f>SUM(R144:R150)</f>
        <v>9870.5832570000002</v>
      </c>
      <c r="S143" s="221"/>
      <c r="T143" s="222">
        <f>SUM(T144:T150)</f>
        <v>0</v>
      </c>
      <c r="U143" s="232"/>
      <c r="AR143" s="11">
        <v>1</v>
      </c>
      <c r="AT143" s="11" t="s">
        <v>62</v>
      </c>
      <c r="AU143" s="11">
        <v>1</v>
      </c>
      <c r="AY143" s="11" t="s">
        <v>97</v>
      </c>
      <c r="BJ143" s="11">
        <v>0</v>
      </c>
    </row>
    <row r="144" s="12" customFormat="1" ht="24">
      <c r="B144" s="233"/>
      <c r="C144" s="234" t="s">
        <v>187</v>
      </c>
      <c r="D144" s="234" t="s">
        <v>100</v>
      </c>
      <c r="E144" s="235" t="s">
        <v>188</v>
      </c>
      <c r="F144" s="235" t="s">
        <v>189</v>
      </c>
      <c r="G144" s="236" t="s">
        <v>103</v>
      </c>
      <c r="H144" s="237">
        <v>10368</v>
      </c>
      <c r="I144" s="238"/>
      <c r="J144" s="239">
        <f>ROUND(H144*I144,2)</f>
        <v>0</v>
      </c>
      <c r="K144" s="235"/>
      <c r="L144" s="233"/>
      <c r="M144" s="240"/>
      <c r="N144" s="241" t="s">
        <v>36</v>
      </c>
      <c r="O144" s="242"/>
      <c r="P144" s="242">
        <f>H144*O144</f>
        <v>0</v>
      </c>
      <c r="Q144" s="242">
        <v>0.31052999999999997</v>
      </c>
      <c r="R144" s="242">
        <f>H144*Q144</f>
        <v>3219.5750399999997</v>
      </c>
      <c r="S144" s="242">
        <v>0</v>
      </c>
      <c r="T144" s="243">
        <f>H144*S144</f>
        <v>0</v>
      </c>
      <c r="U144" s="244"/>
      <c r="AR144" s="12">
        <v>4</v>
      </c>
      <c r="AT144" s="12" t="s">
        <v>100</v>
      </c>
      <c r="AU144" s="12">
        <v>2</v>
      </c>
      <c r="AY144" s="12" t="s">
        <v>97</v>
      </c>
      <c r="BE144" s="12">
        <f>IF(N144="základná",J144,0)</f>
        <v>0</v>
      </c>
      <c r="BF144" s="12">
        <f>IF(N144="znížená",J144,0)</f>
        <v>0</v>
      </c>
      <c r="BG144" s="12">
        <f>IF(N144="zákl. prenesená",J144,0)</f>
        <v>0</v>
      </c>
      <c r="BH144" s="12">
        <f>IF(N144="zníž. prenesená",J144,0)</f>
        <v>0</v>
      </c>
      <c r="BI144" s="12">
        <f>IF(N144="nulová",J144,0)</f>
        <v>0</v>
      </c>
      <c r="BJ144" s="12">
        <v>1</v>
      </c>
    </row>
    <row r="145" s="12" customFormat="1" ht="24">
      <c r="B145" s="233"/>
      <c r="C145" s="234" t="s">
        <v>190</v>
      </c>
      <c r="D145" s="234" t="s">
        <v>100</v>
      </c>
      <c r="E145" s="235" t="s">
        <v>191</v>
      </c>
      <c r="F145" s="235" t="s">
        <v>192</v>
      </c>
      <c r="G145" s="236" t="s">
        <v>103</v>
      </c>
      <c r="H145" s="237">
        <v>10368</v>
      </c>
      <c r="I145" s="238"/>
      <c r="J145" s="239">
        <f>ROUND(H145*I145,2)</f>
        <v>0</v>
      </c>
      <c r="K145" s="235"/>
      <c r="L145" s="233"/>
      <c r="M145" s="240"/>
      <c r="N145" s="241" t="s">
        <v>36</v>
      </c>
      <c r="O145" s="242"/>
      <c r="P145" s="242">
        <f>H145*O145</f>
        <v>0</v>
      </c>
      <c r="Q145" s="242">
        <v>0.15920000000000001</v>
      </c>
      <c r="R145" s="242">
        <f>H145*Q145</f>
        <v>1650.5856000000001</v>
      </c>
      <c r="S145" s="242">
        <v>0</v>
      </c>
      <c r="T145" s="243">
        <f>H145*S145</f>
        <v>0</v>
      </c>
      <c r="U145" s="244"/>
      <c r="AR145" s="12">
        <v>4</v>
      </c>
      <c r="AT145" s="12" t="s">
        <v>100</v>
      </c>
      <c r="AU145" s="12">
        <v>2</v>
      </c>
      <c r="AY145" s="12" t="s">
        <v>97</v>
      </c>
      <c r="BE145" s="12">
        <f>IF(N145="základná",J145,0)</f>
        <v>0</v>
      </c>
      <c r="BF145" s="12">
        <f>IF(N145="znížená",J145,0)</f>
        <v>0</v>
      </c>
      <c r="BG145" s="12">
        <f>IF(N145="zákl. prenesená",J145,0)</f>
        <v>0</v>
      </c>
      <c r="BH145" s="12">
        <f>IF(N145="zníž. prenesená",J145,0)</f>
        <v>0</v>
      </c>
      <c r="BI145" s="12">
        <f>IF(N145="nulová",J145,0)</f>
        <v>0</v>
      </c>
      <c r="BJ145" s="12">
        <v>1</v>
      </c>
    </row>
    <row r="146" s="12" customFormat="1" ht="24">
      <c r="B146" s="233"/>
      <c r="C146" s="234" t="s">
        <v>193</v>
      </c>
      <c r="D146" s="234" t="s">
        <v>100</v>
      </c>
      <c r="E146" s="235" t="s">
        <v>194</v>
      </c>
      <c r="F146" s="235" t="s">
        <v>195</v>
      </c>
      <c r="G146" s="236" t="s">
        <v>103</v>
      </c>
      <c r="H146" s="237">
        <v>10368</v>
      </c>
      <c r="I146" s="238"/>
      <c r="J146" s="239">
        <f>ROUND(H146*I146,2)</f>
        <v>0</v>
      </c>
      <c r="K146" s="235"/>
      <c r="L146" s="233"/>
      <c r="M146" s="240"/>
      <c r="N146" s="241" t="s">
        <v>36</v>
      </c>
      <c r="O146" s="242"/>
      <c r="P146" s="242">
        <f>H146*O146</f>
        <v>0</v>
      </c>
      <c r="Q146" s="242">
        <v>0.15920000000000001</v>
      </c>
      <c r="R146" s="242">
        <f>H146*Q146</f>
        <v>1650.5856000000001</v>
      </c>
      <c r="S146" s="242">
        <v>0</v>
      </c>
      <c r="T146" s="243">
        <f>H146*S146</f>
        <v>0</v>
      </c>
      <c r="U146" s="244"/>
      <c r="AR146" s="12">
        <v>4</v>
      </c>
      <c r="AT146" s="12" t="s">
        <v>100</v>
      </c>
      <c r="AU146" s="12">
        <v>2</v>
      </c>
      <c r="AY146" s="12" t="s">
        <v>97</v>
      </c>
      <c r="BE146" s="12">
        <f>IF(N146="základná",J146,0)</f>
        <v>0</v>
      </c>
      <c r="BF146" s="12">
        <f>IF(N146="znížená",J146,0)</f>
        <v>0</v>
      </c>
      <c r="BG146" s="12">
        <f>IF(N146="zákl. prenesená",J146,0)</f>
        <v>0</v>
      </c>
      <c r="BH146" s="12">
        <f>IF(N146="zníž. prenesená",J146,0)</f>
        <v>0</v>
      </c>
      <c r="BI146" s="12">
        <f>IF(N146="nulová",J146,0)</f>
        <v>0</v>
      </c>
      <c r="BJ146" s="12">
        <v>1</v>
      </c>
    </row>
    <row r="147" s="12" customFormat="1" ht="24">
      <c r="B147" s="233"/>
      <c r="C147" s="234" t="s">
        <v>196</v>
      </c>
      <c r="D147" s="234" t="s">
        <v>100</v>
      </c>
      <c r="E147" s="235" t="s">
        <v>197</v>
      </c>
      <c r="F147" s="235" t="s">
        <v>198</v>
      </c>
      <c r="G147" s="236" t="s">
        <v>103</v>
      </c>
      <c r="H147" s="237">
        <v>10368</v>
      </c>
      <c r="I147" s="238"/>
      <c r="J147" s="239">
        <f>ROUND(H147*I147,2)</f>
        <v>0</v>
      </c>
      <c r="K147" s="235"/>
      <c r="L147" s="233"/>
      <c r="M147" s="240"/>
      <c r="N147" s="241" t="s">
        <v>36</v>
      </c>
      <c r="O147" s="242"/>
      <c r="P147" s="242">
        <f>H147*O147</f>
        <v>0</v>
      </c>
      <c r="Q147" s="242">
        <v>0.15920000000000001</v>
      </c>
      <c r="R147" s="242">
        <f>H147*Q147</f>
        <v>1650.5856000000001</v>
      </c>
      <c r="S147" s="242">
        <v>0</v>
      </c>
      <c r="T147" s="243">
        <f>H147*S147</f>
        <v>0</v>
      </c>
      <c r="U147" s="244"/>
      <c r="AR147" s="12">
        <v>4</v>
      </c>
      <c r="AT147" s="12" t="s">
        <v>100</v>
      </c>
      <c r="AU147" s="12">
        <v>2</v>
      </c>
      <c r="AY147" s="12" t="s">
        <v>97</v>
      </c>
      <c r="BE147" s="12">
        <f>IF(N147="základná",J147,0)</f>
        <v>0</v>
      </c>
      <c r="BF147" s="12">
        <f>IF(N147="znížená",J147,0)</f>
        <v>0</v>
      </c>
      <c r="BG147" s="12">
        <f>IF(N147="zákl. prenesená",J147,0)</f>
        <v>0</v>
      </c>
      <c r="BH147" s="12">
        <f>IF(N147="zníž. prenesená",J147,0)</f>
        <v>0</v>
      </c>
      <c r="BI147" s="12">
        <f>IF(N147="nulová",J147,0)</f>
        <v>0</v>
      </c>
      <c r="BJ147" s="12">
        <v>1</v>
      </c>
    </row>
    <row r="148" s="12" customFormat="1" ht="24">
      <c r="B148" s="233"/>
      <c r="C148" s="234" t="s">
        <v>199</v>
      </c>
      <c r="D148" s="234" t="s">
        <v>100</v>
      </c>
      <c r="E148" s="235" t="s">
        <v>200</v>
      </c>
      <c r="F148" s="235" t="s">
        <v>201</v>
      </c>
      <c r="G148" s="236" t="s">
        <v>103</v>
      </c>
      <c r="H148" s="237">
        <v>10368</v>
      </c>
      <c r="I148" s="238"/>
      <c r="J148" s="239">
        <f>ROUND(H148*I148,2)</f>
        <v>0</v>
      </c>
      <c r="K148" s="235"/>
      <c r="L148" s="233"/>
      <c r="M148" s="240"/>
      <c r="N148" s="241" t="s">
        <v>36</v>
      </c>
      <c r="O148" s="242"/>
      <c r="P148" s="242">
        <f>H148*O148</f>
        <v>0</v>
      </c>
      <c r="Q148" s="242">
        <v>0.15920000000000001</v>
      </c>
      <c r="R148" s="242">
        <f>H148*Q148</f>
        <v>1650.5856000000001</v>
      </c>
      <c r="S148" s="242">
        <v>0</v>
      </c>
      <c r="T148" s="243">
        <f>H148*S148</f>
        <v>0</v>
      </c>
      <c r="U148" s="244"/>
      <c r="AR148" s="12">
        <v>4</v>
      </c>
      <c r="AT148" s="12" t="s">
        <v>100</v>
      </c>
      <c r="AU148" s="12">
        <v>2</v>
      </c>
      <c r="AY148" s="12" t="s">
        <v>97</v>
      </c>
      <c r="BE148" s="12">
        <f>IF(N148="základná",J148,0)</f>
        <v>0</v>
      </c>
      <c r="BF148" s="12">
        <f>IF(N148="znížená",J148,0)</f>
        <v>0</v>
      </c>
      <c r="BG148" s="12">
        <f>IF(N148="zákl. prenesená",J148,0)</f>
        <v>0</v>
      </c>
      <c r="BH148" s="12">
        <f>IF(N148="zníž. prenesená",J148,0)</f>
        <v>0</v>
      </c>
      <c r="BI148" s="12">
        <f>IF(N148="nulová",J148,0)</f>
        <v>0</v>
      </c>
      <c r="BJ148" s="12">
        <v>1</v>
      </c>
    </row>
    <row r="149" s="12" customFormat="1" ht="24">
      <c r="B149" s="233"/>
      <c r="C149" s="234" t="s">
        <v>202</v>
      </c>
      <c r="D149" s="234" t="s">
        <v>100</v>
      </c>
      <c r="E149" s="235" t="s">
        <v>203</v>
      </c>
      <c r="F149" s="235" t="s">
        <v>204</v>
      </c>
      <c r="G149" s="236" t="s">
        <v>185</v>
      </c>
      <c r="H149" s="237">
        <v>395</v>
      </c>
      <c r="I149" s="238"/>
      <c r="J149" s="239">
        <f>ROUND(H149*I149,2)</f>
        <v>0</v>
      </c>
      <c r="K149" s="235"/>
      <c r="L149" s="233"/>
      <c r="M149" s="240"/>
      <c r="N149" s="241" t="s">
        <v>36</v>
      </c>
      <c r="O149" s="242"/>
      <c r="P149" s="242">
        <f>H149*O149</f>
        <v>0</v>
      </c>
      <c r="Q149" s="242">
        <v>0.098529599999999995</v>
      </c>
      <c r="R149" s="242">
        <f>H149*Q149</f>
        <v>38.919191999999995</v>
      </c>
      <c r="S149" s="242">
        <v>0</v>
      </c>
      <c r="T149" s="243">
        <f>H149*S149</f>
        <v>0</v>
      </c>
      <c r="U149" s="244"/>
      <c r="AR149" s="12">
        <v>4</v>
      </c>
      <c r="AT149" s="12" t="s">
        <v>100</v>
      </c>
      <c r="AU149" s="12">
        <v>2</v>
      </c>
      <c r="AY149" s="12" t="s">
        <v>97</v>
      </c>
      <c r="BE149" s="12">
        <f>IF(N149="základná",J149,0)</f>
        <v>0</v>
      </c>
      <c r="BF149" s="12">
        <f>IF(N149="znížená",J149,0)</f>
        <v>0</v>
      </c>
      <c r="BG149" s="12">
        <f>IF(N149="zákl. prenesená",J149,0)</f>
        <v>0</v>
      </c>
      <c r="BH149" s="12">
        <f>IF(N149="zníž. prenesená",J149,0)</f>
        <v>0</v>
      </c>
      <c r="BI149" s="12">
        <f>IF(N149="nulová",J149,0)</f>
        <v>0</v>
      </c>
      <c r="BJ149" s="12">
        <v>1</v>
      </c>
    </row>
    <row r="150" s="14" customFormat="1">
      <c r="B150" s="261"/>
      <c r="C150" s="262" t="s">
        <v>205</v>
      </c>
      <c r="D150" s="262" t="s">
        <v>174</v>
      </c>
      <c r="E150" s="263" t="s">
        <v>206</v>
      </c>
      <c r="F150" s="263" t="s">
        <v>207</v>
      </c>
      <c r="G150" s="264" t="s">
        <v>208</v>
      </c>
      <c r="H150" s="265">
        <v>414.75</v>
      </c>
      <c r="I150" s="266"/>
      <c r="J150" s="267">
        <f>ROUND(H150*I150,2)</f>
        <v>0</v>
      </c>
      <c r="K150" s="235"/>
      <c r="L150" s="261"/>
      <c r="M150" s="268"/>
      <c r="N150" s="269" t="s">
        <v>36</v>
      </c>
      <c r="O150" s="270"/>
      <c r="P150" s="270">
        <f>H150*O150</f>
        <v>0</v>
      </c>
      <c r="Q150" s="270">
        <v>0.0235</v>
      </c>
      <c r="R150" s="270">
        <f>H150*Q150</f>
        <v>9.7466249999999999</v>
      </c>
      <c r="S150" s="270">
        <v>0</v>
      </c>
      <c r="T150" s="271">
        <f>H150*S150</f>
        <v>0</v>
      </c>
      <c r="U150" s="272"/>
      <c r="AR150" s="14">
        <v>8</v>
      </c>
      <c r="AT150" s="14" t="s">
        <v>174</v>
      </c>
      <c r="AU150" s="14">
        <v>2</v>
      </c>
      <c r="AY150" s="14" t="s">
        <v>97</v>
      </c>
      <c r="BE150" s="14">
        <f>IF(N150="základná",J150,0)</f>
        <v>0</v>
      </c>
      <c r="BF150" s="14">
        <f>IF(N150="znížená",J150,0)</f>
        <v>0</v>
      </c>
      <c r="BG150" s="14">
        <f>IF(N150="zákl. prenesená",J150,0)</f>
        <v>0</v>
      </c>
      <c r="BH150" s="14">
        <f>IF(N150="zníž. prenesená",J150,0)</f>
        <v>0</v>
      </c>
      <c r="BI150" s="14">
        <f>IF(N150="nulová",J150,0)</f>
        <v>0</v>
      </c>
      <c r="BJ150" s="14">
        <v>1</v>
      </c>
    </row>
    <row r="151" s="11" customFormat="1" ht="23.1" customHeight="1">
      <c r="B151" s="224"/>
      <c r="C151" s="225"/>
      <c r="D151" s="214" t="s">
        <v>62</v>
      </c>
      <c r="E151" s="226" t="s">
        <v>209</v>
      </c>
      <c r="F151" s="227" t="s">
        <v>210</v>
      </c>
      <c r="G151" s="228"/>
      <c r="H151" s="229"/>
      <c r="I151" s="230"/>
      <c r="J151" s="230">
        <f>SUM(J152:J156)</f>
        <v>0</v>
      </c>
      <c r="K151" s="227"/>
      <c r="L151" s="224"/>
      <c r="M151" s="231"/>
      <c r="N151" s="220"/>
      <c r="O151" s="221"/>
      <c r="P151" s="221">
        <f>SUM(P152:P156)</f>
        <v>0</v>
      </c>
      <c r="Q151" s="221"/>
      <c r="R151" s="221">
        <f>SUM(R152:R156)</f>
        <v>296.56599999999997</v>
      </c>
      <c r="S151" s="221"/>
      <c r="T151" s="222">
        <f>SUM(T152:T156)</f>
        <v>0</v>
      </c>
      <c r="U151" s="232"/>
      <c r="AR151" s="11">
        <v>1</v>
      </c>
      <c r="AT151" s="11" t="s">
        <v>62</v>
      </c>
      <c r="AU151" s="11">
        <v>1</v>
      </c>
      <c r="AY151" s="11" t="s">
        <v>97</v>
      </c>
      <c r="BJ151" s="11">
        <v>0</v>
      </c>
    </row>
    <row r="152" s="12" customFormat="1" ht="24">
      <c r="B152" s="233"/>
      <c r="C152" s="234" t="s">
        <v>211</v>
      </c>
      <c r="D152" s="234" t="s">
        <v>100</v>
      </c>
      <c r="E152" s="235" t="s">
        <v>212</v>
      </c>
      <c r="F152" s="235" t="s">
        <v>213</v>
      </c>
      <c r="G152" s="236" t="s">
        <v>103</v>
      </c>
      <c r="H152" s="237">
        <v>395</v>
      </c>
      <c r="I152" s="238"/>
      <c r="J152" s="239">
        <f>ROUND(H152*I152,2)</f>
        <v>0</v>
      </c>
      <c r="K152" s="235"/>
      <c r="L152" s="233"/>
      <c r="M152" s="240"/>
      <c r="N152" s="241" t="s">
        <v>36</v>
      </c>
      <c r="O152" s="242"/>
      <c r="P152" s="242">
        <f>H152*O152</f>
        <v>0</v>
      </c>
      <c r="Q152" s="242">
        <v>0.15920000000000001</v>
      </c>
      <c r="R152" s="242">
        <f>H152*Q152</f>
        <v>62.884</v>
      </c>
      <c r="S152" s="242">
        <v>0</v>
      </c>
      <c r="T152" s="243">
        <f>H152*S152</f>
        <v>0</v>
      </c>
      <c r="U152" s="244"/>
      <c r="AR152" s="12">
        <v>4</v>
      </c>
      <c r="AT152" s="12" t="s">
        <v>100</v>
      </c>
      <c r="AU152" s="12">
        <v>2</v>
      </c>
      <c r="AY152" s="12" t="s">
        <v>97</v>
      </c>
      <c r="BE152" s="12">
        <f>IF(N152="základná",J152,0)</f>
        <v>0</v>
      </c>
      <c r="BF152" s="12">
        <f>IF(N152="znížená",J152,0)</f>
        <v>0</v>
      </c>
      <c r="BG152" s="12">
        <f>IF(N152="zákl. prenesená",J152,0)</f>
        <v>0</v>
      </c>
      <c r="BH152" s="12">
        <f>IF(N152="zníž. prenesená",J152,0)</f>
        <v>0</v>
      </c>
      <c r="BI152" s="12">
        <f>IF(N152="nulová",J152,0)</f>
        <v>0</v>
      </c>
      <c r="BJ152" s="12">
        <v>1</v>
      </c>
    </row>
    <row r="153" s="12" customFormat="1" ht="24">
      <c r="B153" s="233"/>
      <c r="C153" s="234" t="s">
        <v>214</v>
      </c>
      <c r="D153" s="234" t="s">
        <v>100</v>
      </c>
      <c r="E153" s="235" t="s">
        <v>215</v>
      </c>
      <c r="F153" s="235" t="s">
        <v>216</v>
      </c>
      <c r="G153" s="236" t="s">
        <v>103</v>
      </c>
      <c r="H153" s="237">
        <v>395</v>
      </c>
      <c r="I153" s="238"/>
      <c r="J153" s="239">
        <f>ROUND(H153*I153,2)</f>
        <v>0</v>
      </c>
      <c r="K153" s="235"/>
      <c r="L153" s="233"/>
      <c r="M153" s="240"/>
      <c r="N153" s="241" t="s">
        <v>36</v>
      </c>
      <c r="O153" s="242"/>
      <c r="P153" s="242">
        <f>H153*O153</f>
        <v>0</v>
      </c>
      <c r="Q153" s="242">
        <v>0.121</v>
      </c>
      <c r="R153" s="242">
        <f>H153*Q153</f>
        <v>47.795000000000002</v>
      </c>
      <c r="S153" s="242">
        <v>0</v>
      </c>
      <c r="T153" s="243">
        <f>H153*S153</f>
        <v>0</v>
      </c>
      <c r="U153" s="244"/>
      <c r="AR153" s="12">
        <v>4</v>
      </c>
      <c r="AT153" s="12" t="s">
        <v>100</v>
      </c>
      <c r="AU153" s="12">
        <v>2</v>
      </c>
      <c r="AY153" s="12" t="s">
        <v>97</v>
      </c>
      <c r="BE153" s="12">
        <f>IF(N153="základná",J153,0)</f>
        <v>0</v>
      </c>
      <c r="BF153" s="12">
        <f>IF(N153="znížená",J153,0)</f>
        <v>0</v>
      </c>
      <c r="BG153" s="12">
        <f>IF(N153="zákl. prenesená",J153,0)</f>
        <v>0</v>
      </c>
      <c r="BH153" s="12">
        <f>IF(N153="zníž. prenesená",J153,0)</f>
        <v>0</v>
      </c>
      <c r="BI153" s="12">
        <f>IF(N153="nulová",J153,0)</f>
        <v>0</v>
      </c>
      <c r="BJ153" s="12">
        <v>1</v>
      </c>
    </row>
    <row r="154" s="12" customFormat="1" ht="24">
      <c r="B154" s="233"/>
      <c r="C154" s="234" t="s">
        <v>217</v>
      </c>
      <c r="D154" s="234" t="s">
        <v>100</v>
      </c>
      <c r="E154" s="235" t="s">
        <v>218</v>
      </c>
      <c r="F154" s="235" t="s">
        <v>219</v>
      </c>
      <c r="G154" s="236" t="s">
        <v>103</v>
      </c>
      <c r="H154" s="237">
        <v>395</v>
      </c>
      <c r="I154" s="238"/>
      <c r="J154" s="239">
        <f>ROUND(H154*I154,2)</f>
        <v>0</v>
      </c>
      <c r="K154" s="235"/>
      <c r="L154" s="233"/>
      <c r="M154" s="240"/>
      <c r="N154" s="241" t="s">
        <v>36</v>
      </c>
      <c r="O154" s="242"/>
      <c r="P154" s="242">
        <f>H154*O154</f>
        <v>0</v>
      </c>
      <c r="Q154" s="242">
        <v>0.23899999999999999</v>
      </c>
      <c r="R154" s="242">
        <f>H154*Q154</f>
        <v>94.405000000000001</v>
      </c>
      <c r="S154" s="242">
        <v>0</v>
      </c>
      <c r="T154" s="243">
        <f>H154*S154</f>
        <v>0</v>
      </c>
      <c r="U154" s="244"/>
      <c r="AR154" s="12">
        <v>4</v>
      </c>
      <c r="AT154" s="12" t="s">
        <v>100</v>
      </c>
      <c r="AU154" s="12">
        <v>2</v>
      </c>
      <c r="AY154" s="12" t="s">
        <v>97</v>
      </c>
      <c r="BE154" s="12">
        <f>IF(N154="základná",J154,0)</f>
        <v>0</v>
      </c>
      <c r="BF154" s="12">
        <f>IF(N154="znížená",J154,0)</f>
        <v>0</v>
      </c>
      <c r="BG154" s="12">
        <f>IF(N154="zákl. prenesená",J154,0)</f>
        <v>0</v>
      </c>
      <c r="BH154" s="12">
        <f>IF(N154="zníž. prenesená",J154,0)</f>
        <v>0</v>
      </c>
      <c r="BI154" s="12">
        <f>IF(N154="nulová",J154,0)</f>
        <v>0</v>
      </c>
      <c r="BJ154" s="12">
        <v>1</v>
      </c>
    </row>
    <row r="155" s="12" customFormat="1" ht="24">
      <c r="B155" s="233"/>
      <c r="C155" s="234" t="s">
        <v>220</v>
      </c>
      <c r="D155" s="234" t="s">
        <v>100</v>
      </c>
      <c r="E155" s="235" t="s">
        <v>221</v>
      </c>
      <c r="F155" s="235" t="s">
        <v>222</v>
      </c>
      <c r="G155" s="236" t="s">
        <v>103</v>
      </c>
      <c r="H155" s="237">
        <v>395</v>
      </c>
      <c r="I155" s="238"/>
      <c r="J155" s="239">
        <f>ROUND(H155*I155,2)</f>
        <v>0</v>
      </c>
      <c r="K155" s="235"/>
      <c r="L155" s="233"/>
      <c r="M155" s="240"/>
      <c r="N155" s="241" t="s">
        <v>36</v>
      </c>
      <c r="O155" s="242"/>
      <c r="P155" s="242">
        <f>H155*O155</f>
        <v>0</v>
      </c>
      <c r="Q155" s="242">
        <v>0.092499999999999999</v>
      </c>
      <c r="R155" s="242">
        <f>H155*Q155</f>
        <v>36.537500000000001</v>
      </c>
      <c r="S155" s="242">
        <v>0</v>
      </c>
      <c r="T155" s="243">
        <f>H155*S155</f>
        <v>0</v>
      </c>
      <c r="U155" s="244"/>
      <c r="AR155" s="12">
        <v>4</v>
      </c>
      <c r="AT155" s="12" t="s">
        <v>100</v>
      </c>
      <c r="AU155" s="12">
        <v>2</v>
      </c>
      <c r="AY155" s="12" t="s">
        <v>97</v>
      </c>
      <c r="BE155" s="12">
        <f>IF(N155="základná",J155,0)</f>
        <v>0</v>
      </c>
      <c r="BF155" s="12">
        <f>IF(N155="znížená",J155,0)</f>
        <v>0</v>
      </c>
      <c r="BG155" s="12">
        <f>IF(N155="zákl. prenesená",J155,0)</f>
        <v>0</v>
      </c>
      <c r="BH155" s="12">
        <f>IF(N155="zníž. prenesená",J155,0)</f>
        <v>0</v>
      </c>
      <c r="BI155" s="12">
        <f>IF(N155="nulová",J155,0)</f>
        <v>0</v>
      </c>
      <c r="BJ155" s="12">
        <v>1</v>
      </c>
    </row>
    <row r="156" s="14" customFormat="1">
      <c r="B156" s="261"/>
      <c r="C156" s="262" t="s">
        <v>223</v>
      </c>
      <c r="D156" s="262" t="s">
        <v>174</v>
      </c>
      <c r="E156" s="263" t="s">
        <v>224</v>
      </c>
      <c r="F156" s="263" t="s">
        <v>225</v>
      </c>
      <c r="G156" s="264" t="s">
        <v>103</v>
      </c>
      <c r="H156" s="265">
        <v>422.64999999999998</v>
      </c>
      <c r="I156" s="266"/>
      <c r="J156" s="267">
        <f>ROUND(H156*I156,2)</f>
        <v>0</v>
      </c>
      <c r="K156" s="235"/>
      <c r="L156" s="261"/>
      <c r="M156" s="268"/>
      <c r="N156" s="269" t="s">
        <v>36</v>
      </c>
      <c r="O156" s="270"/>
      <c r="P156" s="270">
        <f>H156*O156</f>
        <v>0</v>
      </c>
      <c r="Q156" s="270">
        <v>0.13</v>
      </c>
      <c r="R156" s="270">
        <f>H156*Q156</f>
        <v>54.944499999999998</v>
      </c>
      <c r="S156" s="270">
        <v>0</v>
      </c>
      <c r="T156" s="271">
        <f>H156*S156</f>
        <v>0</v>
      </c>
      <c r="U156" s="272"/>
      <c r="AR156" s="14">
        <v>8</v>
      </c>
      <c r="AT156" s="14" t="s">
        <v>174</v>
      </c>
      <c r="AU156" s="14">
        <v>2</v>
      </c>
      <c r="AY156" s="14" t="s">
        <v>97</v>
      </c>
      <c r="BE156" s="14">
        <f>IF(N156="základná",J156,0)</f>
        <v>0</v>
      </c>
      <c r="BF156" s="14">
        <f>IF(N156="znížená",J156,0)</f>
        <v>0</v>
      </c>
      <c r="BG156" s="14">
        <f>IF(N156="zákl. prenesená",J156,0)</f>
        <v>0</v>
      </c>
      <c r="BH156" s="14">
        <f>IF(N156="zníž. prenesená",J156,0)</f>
        <v>0</v>
      </c>
      <c r="BI156" s="14">
        <f>IF(N156="nulová",J156,0)</f>
        <v>0</v>
      </c>
      <c r="BJ156" s="14">
        <v>1</v>
      </c>
    </row>
    <row r="157" s="13" customFormat="1" ht="12">
      <c r="B157" s="245"/>
      <c r="C157" s="246"/>
      <c r="D157" s="247" t="s">
        <v>108</v>
      </c>
      <c r="E157" s="248"/>
      <c r="F157" s="249" t="s">
        <v>226</v>
      </c>
      <c r="G157" s="250"/>
      <c r="H157" s="251">
        <v>422.64999999999998</v>
      </c>
      <c r="I157" s="252"/>
      <c r="J157" s="252"/>
      <c r="K157" s="253"/>
      <c r="L157" s="245"/>
      <c r="M157" s="254"/>
      <c r="N157" s="253"/>
      <c r="O157" s="255"/>
      <c r="P157" s="255"/>
      <c r="Q157" s="255"/>
      <c r="R157" s="255"/>
      <c r="S157" s="255"/>
      <c r="T157" s="256"/>
      <c r="U157" s="257"/>
      <c r="AT157" s="13" t="s">
        <v>108</v>
      </c>
      <c r="AU157" s="13">
        <v>0</v>
      </c>
      <c r="AV157" s="13">
        <v>2</v>
      </c>
      <c r="AW157" s="13" t="b">
        <v>1</v>
      </c>
      <c r="AY157" s="13" t="s">
        <v>97</v>
      </c>
      <c r="BJ157" s="13">
        <v>0</v>
      </c>
    </row>
    <row r="158" s="13" customFormat="1" ht="12">
      <c r="B158" s="245"/>
      <c r="C158" s="246"/>
      <c r="D158" s="247" t="s">
        <v>108</v>
      </c>
      <c r="E158" s="248"/>
      <c r="F158" s="258" t="s">
        <v>110</v>
      </c>
      <c r="G158" s="259"/>
      <c r="H158" s="260">
        <v>422.64999999999998</v>
      </c>
      <c r="I158" s="252"/>
      <c r="J158" s="252"/>
      <c r="K158" s="253"/>
      <c r="L158" s="245"/>
      <c r="M158" s="254"/>
      <c r="N158" s="253"/>
      <c r="O158" s="255"/>
      <c r="P158" s="255"/>
      <c r="Q158" s="255"/>
      <c r="R158" s="255"/>
      <c r="S158" s="255"/>
      <c r="T158" s="256"/>
      <c r="U158" s="257"/>
      <c r="AT158" s="13" t="s">
        <v>108</v>
      </c>
      <c r="AU158" s="13">
        <v>0</v>
      </c>
      <c r="AV158" s="13">
        <v>4</v>
      </c>
      <c r="AW158" s="13" t="b">
        <v>1</v>
      </c>
      <c r="AX158" s="13" t="b">
        <v>1</v>
      </c>
      <c r="AY158" s="13" t="s">
        <v>97</v>
      </c>
      <c r="BJ158" s="13">
        <v>0</v>
      </c>
    </row>
    <row r="159" s="11" customFormat="1" ht="23.1" customHeight="1">
      <c r="B159" s="224"/>
      <c r="C159" s="225"/>
      <c r="D159" s="214" t="s">
        <v>62</v>
      </c>
      <c r="E159" s="226" t="s">
        <v>141</v>
      </c>
      <c r="F159" s="227" t="s">
        <v>227</v>
      </c>
      <c r="G159" s="228"/>
      <c r="H159" s="229"/>
      <c r="I159" s="230"/>
      <c r="J159" s="230">
        <f>J160 + J171 + J178 + J181 + J192 + J195 + J198 + J199 + J200 + J201 + J202 + J203 + J204 + J205 + J206 + J210 + J214 + J218 + J219 + J220 + J221 + J222</f>
        <v>0</v>
      </c>
      <c r="K159" s="227"/>
      <c r="L159" s="224"/>
      <c r="M159" s="231"/>
      <c r="N159" s="220"/>
      <c r="O159" s="221"/>
      <c r="P159" s="221">
        <f>P160 + P171 + P178 + P181 + P192 + P195 + P198 + P199 + P200 + P201 + P202 + P203 + P204 + P205 + P206 + P210 + P214 + P218 + P219 + P220 + P221 + P222</f>
        <v>0</v>
      </c>
      <c r="Q159" s="221"/>
      <c r="R159" s="221">
        <f>R160 + R171 + R178 + R181 + R192 + R195 + R198 + R199 + R200 + R201 + R202 + R203 + R204 + R205 + R206 + R210 + R214 + R218 + R219 + R220 + R221 + R222</f>
        <v>599.57419844000015</v>
      </c>
      <c r="S159" s="221"/>
      <c r="T159" s="222">
        <f>T160 + T171 + T178 + T181 + T192 + T195 + T198 + T199 + T200 + T201 + T202 + T203 + T204 + T205 + T206 + T210 + T214 + T218 + T219 + T220 + T221 + T222</f>
        <v>0</v>
      </c>
      <c r="U159" s="232"/>
      <c r="AR159" s="11">
        <v>1</v>
      </c>
      <c r="AT159" s="11" t="s">
        <v>62</v>
      </c>
      <c r="AU159" s="11">
        <v>1</v>
      </c>
      <c r="AY159" s="11" t="s">
        <v>97</v>
      </c>
      <c r="BJ159" s="11">
        <v>0</v>
      </c>
    </row>
    <row r="160" s="12" customFormat="1" ht="24">
      <c r="B160" s="233"/>
      <c r="C160" s="234" t="s">
        <v>228</v>
      </c>
      <c r="D160" s="234" t="s">
        <v>100</v>
      </c>
      <c r="E160" s="235" t="s">
        <v>229</v>
      </c>
      <c r="F160" s="235" t="s">
        <v>230</v>
      </c>
      <c r="G160" s="236" t="s">
        <v>107</v>
      </c>
      <c r="H160" s="237">
        <v>358.78800000000001</v>
      </c>
      <c r="I160" s="238"/>
      <c r="J160" s="239">
        <f>ROUND(H160*I160,2)</f>
        <v>0</v>
      </c>
      <c r="K160" s="235"/>
      <c r="L160" s="233"/>
      <c r="M160" s="240"/>
      <c r="N160" s="241" t="s">
        <v>36</v>
      </c>
      <c r="O160" s="242"/>
      <c r="P160" s="242">
        <f>H160*O160</f>
        <v>0</v>
      </c>
      <c r="Q160" s="242">
        <v>1.665</v>
      </c>
      <c r="R160" s="242">
        <f>H160*Q160</f>
        <v>597.38202000000001</v>
      </c>
      <c r="S160" s="242">
        <v>0</v>
      </c>
      <c r="T160" s="243">
        <f>H160*S160</f>
        <v>0</v>
      </c>
      <c r="U160" s="244"/>
      <c r="AR160" s="12">
        <v>4</v>
      </c>
      <c r="AT160" s="12" t="s">
        <v>100</v>
      </c>
      <c r="AU160" s="12">
        <v>2</v>
      </c>
      <c r="AY160" s="12" t="s">
        <v>97</v>
      </c>
      <c r="BE160" s="12">
        <f>IF(N160="základná",J160,0)</f>
        <v>0</v>
      </c>
      <c r="BF160" s="12">
        <f>IF(N160="znížená",J160,0)</f>
        <v>0</v>
      </c>
      <c r="BG160" s="12">
        <f>IF(N160="zákl. prenesená",J160,0)</f>
        <v>0</v>
      </c>
      <c r="BH160" s="12">
        <f>IF(N160="zníž. prenesená",J160,0)</f>
        <v>0</v>
      </c>
      <c r="BI160" s="12">
        <f>IF(N160="nulová",J160,0)</f>
        <v>0</v>
      </c>
      <c r="BJ160" s="12">
        <v>1</v>
      </c>
    </row>
    <row r="161" s="13" customFormat="1" ht="12">
      <c r="B161" s="245"/>
      <c r="C161" s="246"/>
      <c r="D161" s="247" t="s">
        <v>108</v>
      </c>
      <c r="E161" s="248"/>
      <c r="F161" s="249" t="s">
        <v>129</v>
      </c>
      <c r="G161" s="250"/>
      <c r="H161" s="251">
        <v>133.392</v>
      </c>
      <c r="I161" s="252"/>
      <c r="J161" s="252"/>
      <c r="K161" s="253"/>
      <c r="L161" s="245"/>
      <c r="M161" s="254"/>
      <c r="N161" s="253"/>
      <c r="O161" s="255"/>
      <c r="P161" s="255"/>
      <c r="Q161" s="255"/>
      <c r="R161" s="255"/>
      <c r="S161" s="255"/>
      <c r="T161" s="256"/>
      <c r="U161" s="257"/>
      <c r="AT161" s="13" t="s">
        <v>108</v>
      </c>
      <c r="AU161" s="13">
        <v>0</v>
      </c>
      <c r="AV161" s="13">
        <v>2</v>
      </c>
      <c r="AW161" s="13" t="b">
        <v>1</v>
      </c>
      <c r="AY161" s="13" t="s">
        <v>97</v>
      </c>
      <c r="BJ161" s="13">
        <v>0</v>
      </c>
    </row>
    <row r="162" s="13" customFormat="1" ht="12">
      <c r="B162" s="245"/>
      <c r="C162" s="246"/>
      <c r="D162" s="247" t="s">
        <v>108</v>
      </c>
      <c r="E162" s="248"/>
      <c r="F162" s="249" t="s">
        <v>130</v>
      </c>
      <c r="G162" s="250"/>
      <c r="H162" s="251">
        <v>5.4720000000000004</v>
      </c>
      <c r="I162" s="252"/>
      <c r="J162" s="252"/>
      <c r="K162" s="253"/>
      <c r="L162" s="245"/>
      <c r="M162" s="254"/>
      <c r="N162" s="253"/>
      <c r="O162" s="255"/>
      <c r="P162" s="255"/>
      <c r="Q162" s="255"/>
      <c r="R162" s="255"/>
      <c r="S162" s="255"/>
      <c r="T162" s="256"/>
      <c r="U162" s="257"/>
      <c r="AT162" s="13" t="s">
        <v>108</v>
      </c>
      <c r="AU162" s="13">
        <v>0</v>
      </c>
      <c r="AV162" s="13">
        <v>2</v>
      </c>
      <c r="AW162" s="13" t="b">
        <v>1</v>
      </c>
      <c r="AY162" s="13" t="s">
        <v>97</v>
      </c>
      <c r="BJ162" s="13">
        <v>0</v>
      </c>
    </row>
    <row r="163" s="13" customFormat="1" ht="12">
      <c r="B163" s="245"/>
      <c r="C163" s="246"/>
      <c r="D163" s="247" t="s">
        <v>108</v>
      </c>
      <c r="E163" s="248"/>
      <c r="F163" s="249" t="s">
        <v>131</v>
      </c>
      <c r="G163" s="250"/>
      <c r="H163" s="251">
        <v>89.760000000000005</v>
      </c>
      <c r="I163" s="252"/>
      <c r="J163" s="252"/>
      <c r="K163" s="253"/>
      <c r="L163" s="245"/>
      <c r="M163" s="254"/>
      <c r="N163" s="253"/>
      <c r="O163" s="255"/>
      <c r="P163" s="255"/>
      <c r="Q163" s="255"/>
      <c r="R163" s="255"/>
      <c r="S163" s="255"/>
      <c r="T163" s="256"/>
      <c r="U163" s="257"/>
      <c r="AT163" s="13" t="s">
        <v>108</v>
      </c>
      <c r="AU163" s="13">
        <v>0</v>
      </c>
      <c r="AV163" s="13">
        <v>2</v>
      </c>
      <c r="AW163" s="13" t="b">
        <v>1</v>
      </c>
      <c r="AY163" s="13" t="s">
        <v>97</v>
      </c>
      <c r="BJ163" s="13">
        <v>0</v>
      </c>
    </row>
    <row r="164" s="13" customFormat="1" ht="12">
      <c r="B164" s="245"/>
      <c r="C164" s="246"/>
      <c r="D164" s="247" t="s">
        <v>108</v>
      </c>
      <c r="E164" s="248"/>
      <c r="F164" s="249" t="s">
        <v>132</v>
      </c>
      <c r="G164" s="250"/>
      <c r="H164" s="251">
        <v>12.096</v>
      </c>
      <c r="I164" s="252"/>
      <c r="J164" s="252"/>
      <c r="K164" s="253"/>
      <c r="L164" s="245"/>
      <c r="M164" s="254"/>
      <c r="N164" s="253"/>
      <c r="O164" s="255"/>
      <c r="P164" s="255"/>
      <c r="Q164" s="255"/>
      <c r="R164" s="255"/>
      <c r="S164" s="255"/>
      <c r="T164" s="256"/>
      <c r="U164" s="257"/>
      <c r="AT164" s="13" t="s">
        <v>108</v>
      </c>
      <c r="AU164" s="13">
        <v>0</v>
      </c>
      <c r="AV164" s="13">
        <v>2</v>
      </c>
      <c r="AW164" s="13" t="b">
        <v>1</v>
      </c>
      <c r="AY164" s="13" t="s">
        <v>97</v>
      </c>
      <c r="BJ164" s="13">
        <v>0</v>
      </c>
    </row>
    <row r="165" s="13" customFormat="1" ht="12">
      <c r="B165" s="245"/>
      <c r="C165" s="246"/>
      <c r="D165" s="247" t="s">
        <v>108</v>
      </c>
      <c r="E165" s="248"/>
      <c r="F165" s="249" t="s">
        <v>133</v>
      </c>
      <c r="G165" s="250"/>
      <c r="H165" s="251">
        <v>13.968</v>
      </c>
      <c r="I165" s="252"/>
      <c r="J165" s="252"/>
      <c r="K165" s="253"/>
      <c r="L165" s="245"/>
      <c r="M165" s="254"/>
      <c r="N165" s="253"/>
      <c r="O165" s="255"/>
      <c r="P165" s="255"/>
      <c r="Q165" s="255"/>
      <c r="R165" s="255"/>
      <c r="S165" s="255"/>
      <c r="T165" s="256"/>
      <c r="U165" s="257"/>
      <c r="AT165" s="13" t="s">
        <v>108</v>
      </c>
      <c r="AU165" s="13">
        <v>0</v>
      </c>
      <c r="AV165" s="13">
        <v>2</v>
      </c>
      <c r="AW165" s="13" t="b">
        <v>1</v>
      </c>
      <c r="AY165" s="13" t="s">
        <v>97</v>
      </c>
      <c r="BJ165" s="13">
        <v>0</v>
      </c>
    </row>
    <row r="166" s="13" customFormat="1" ht="12">
      <c r="B166" s="245"/>
      <c r="C166" s="246"/>
      <c r="D166" s="247" t="s">
        <v>108</v>
      </c>
      <c r="E166" s="248"/>
      <c r="F166" s="249" t="s">
        <v>134</v>
      </c>
      <c r="G166" s="250"/>
      <c r="H166" s="251">
        <v>15.071999999999999</v>
      </c>
      <c r="I166" s="252"/>
      <c r="J166" s="252"/>
      <c r="K166" s="253"/>
      <c r="L166" s="245"/>
      <c r="M166" s="254"/>
      <c r="N166" s="253"/>
      <c r="O166" s="255"/>
      <c r="P166" s="255"/>
      <c r="Q166" s="255"/>
      <c r="R166" s="255"/>
      <c r="S166" s="255"/>
      <c r="T166" s="256"/>
      <c r="U166" s="257"/>
      <c r="AT166" s="13" t="s">
        <v>108</v>
      </c>
      <c r="AU166" s="13">
        <v>0</v>
      </c>
      <c r="AV166" s="13">
        <v>2</v>
      </c>
      <c r="AW166" s="13" t="b">
        <v>1</v>
      </c>
      <c r="AY166" s="13" t="s">
        <v>97</v>
      </c>
      <c r="BJ166" s="13">
        <v>0</v>
      </c>
    </row>
    <row r="167" s="13" customFormat="1" ht="12">
      <c r="B167" s="245"/>
      <c r="C167" s="246"/>
      <c r="D167" s="247" t="s">
        <v>108</v>
      </c>
      <c r="E167" s="248"/>
      <c r="F167" s="249" t="s">
        <v>135</v>
      </c>
      <c r="G167" s="250"/>
      <c r="H167" s="251">
        <v>15.744</v>
      </c>
      <c r="I167" s="252"/>
      <c r="J167" s="252"/>
      <c r="K167" s="253"/>
      <c r="L167" s="245"/>
      <c r="M167" s="254"/>
      <c r="N167" s="253"/>
      <c r="O167" s="255"/>
      <c r="P167" s="255"/>
      <c r="Q167" s="255"/>
      <c r="R167" s="255"/>
      <c r="S167" s="255"/>
      <c r="T167" s="256"/>
      <c r="U167" s="257"/>
      <c r="AT167" s="13" t="s">
        <v>108</v>
      </c>
      <c r="AU167" s="13">
        <v>0</v>
      </c>
      <c r="AV167" s="13">
        <v>2</v>
      </c>
      <c r="AW167" s="13" t="b">
        <v>1</v>
      </c>
      <c r="AY167" s="13" t="s">
        <v>97</v>
      </c>
      <c r="BJ167" s="13">
        <v>0</v>
      </c>
    </row>
    <row r="168" s="13" customFormat="1" ht="12">
      <c r="B168" s="245"/>
      <c r="C168" s="246"/>
      <c r="D168" s="247" t="s">
        <v>108</v>
      </c>
      <c r="E168" s="248"/>
      <c r="F168" s="249" t="s">
        <v>136</v>
      </c>
      <c r="G168" s="250"/>
      <c r="H168" s="251">
        <v>16.079999999999998</v>
      </c>
      <c r="I168" s="252"/>
      <c r="J168" s="252"/>
      <c r="K168" s="253"/>
      <c r="L168" s="245"/>
      <c r="M168" s="254"/>
      <c r="N168" s="253"/>
      <c r="O168" s="255"/>
      <c r="P168" s="255"/>
      <c r="Q168" s="255"/>
      <c r="R168" s="255"/>
      <c r="S168" s="255"/>
      <c r="T168" s="256"/>
      <c r="U168" s="257"/>
      <c r="AT168" s="13" t="s">
        <v>108</v>
      </c>
      <c r="AU168" s="13">
        <v>0</v>
      </c>
      <c r="AV168" s="13">
        <v>2</v>
      </c>
      <c r="AW168" s="13" t="b">
        <v>1</v>
      </c>
      <c r="AY168" s="13" t="s">
        <v>97</v>
      </c>
      <c r="BJ168" s="13">
        <v>0</v>
      </c>
    </row>
    <row r="169" s="13" customFormat="1" ht="12">
      <c r="B169" s="245"/>
      <c r="C169" s="246"/>
      <c r="D169" s="247" t="s">
        <v>108</v>
      </c>
      <c r="E169" s="248"/>
      <c r="F169" s="249" t="s">
        <v>137</v>
      </c>
      <c r="G169" s="250"/>
      <c r="H169" s="251">
        <v>57.204000000000001</v>
      </c>
      <c r="I169" s="252"/>
      <c r="J169" s="252"/>
      <c r="K169" s="253"/>
      <c r="L169" s="245"/>
      <c r="M169" s="254"/>
      <c r="N169" s="253"/>
      <c r="O169" s="255"/>
      <c r="P169" s="255"/>
      <c r="Q169" s="255"/>
      <c r="R169" s="255"/>
      <c r="S169" s="255"/>
      <c r="T169" s="256"/>
      <c r="U169" s="257"/>
      <c r="AT169" s="13" t="s">
        <v>108</v>
      </c>
      <c r="AU169" s="13">
        <v>0</v>
      </c>
      <c r="AV169" s="13">
        <v>2</v>
      </c>
      <c r="AW169" s="13" t="b">
        <v>1</v>
      </c>
      <c r="AY169" s="13" t="s">
        <v>97</v>
      </c>
      <c r="BJ169" s="13">
        <v>0</v>
      </c>
    </row>
    <row r="170" s="13" customFormat="1" ht="12">
      <c r="B170" s="245"/>
      <c r="C170" s="246"/>
      <c r="D170" s="247" t="s">
        <v>108</v>
      </c>
      <c r="E170" s="248"/>
      <c r="F170" s="258" t="s">
        <v>110</v>
      </c>
      <c r="G170" s="259"/>
      <c r="H170" s="260">
        <v>358.78800000000001</v>
      </c>
      <c r="I170" s="252"/>
      <c r="J170" s="252"/>
      <c r="K170" s="253"/>
      <c r="L170" s="245"/>
      <c r="M170" s="254"/>
      <c r="N170" s="253"/>
      <c r="O170" s="255"/>
      <c r="P170" s="255"/>
      <c r="Q170" s="255"/>
      <c r="R170" s="255"/>
      <c r="S170" s="255"/>
      <c r="T170" s="256"/>
      <c r="U170" s="257"/>
      <c r="AT170" s="13" t="s">
        <v>108</v>
      </c>
      <c r="AU170" s="13">
        <v>0</v>
      </c>
      <c r="AV170" s="13">
        <v>4</v>
      </c>
      <c r="AW170" s="13" t="b">
        <v>1</v>
      </c>
      <c r="AX170" s="13" t="b">
        <v>1</v>
      </c>
      <c r="AY170" s="13" t="s">
        <v>97</v>
      </c>
      <c r="BJ170" s="13">
        <v>0</v>
      </c>
    </row>
    <row r="171" s="12" customFormat="1" ht="24">
      <c r="B171" s="233"/>
      <c r="C171" s="234" t="s">
        <v>231</v>
      </c>
      <c r="D171" s="234" t="s">
        <v>100</v>
      </c>
      <c r="E171" s="235" t="s">
        <v>232</v>
      </c>
      <c r="F171" s="235" t="s">
        <v>233</v>
      </c>
      <c r="G171" s="236" t="s">
        <v>185</v>
      </c>
      <c r="H171" s="237">
        <v>1840</v>
      </c>
      <c r="I171" s="238"/>
      <c r="J171" s="239">
        <f>ROUND(H171*I171,2)</f>
        <v>0</v>
      </c>
      <c r="K171" s="235"/>
      <c r="L171" s="233"/>
      <c r="M171" s="240"/>
      <c r="N171" s="241" t="s">
        <v>36</v>
      </c>
      <c r="O171" s="242"/>
      <c r="P171" s="242">
        <f>H171*O171</f>
        <v>0</v>
      </c>
      <c r="Q171" s="242">
        <v>0</v>
      </c>
      <c r="R171" s="242">
        <f>H171*Q171</f>
        <v>0</v>
      </c>
      <c r="S171" s="242">
        <v>0</v>
      </c>
      <c r="T171" s="243">
        <f>H171*S171</f>
        <v>0</v>
      </c>
      <c r="U171" s="244"/>
      <c r="AR171" s="12">
        <v>4</v>
      </c>
      <c r="AT171" s="12" t="s">
        <v>100</v>
      </c>
      <c r="AU171" s="12">
        <v>2</v>
      </c>
      <c r="AY171" s="12" t="s">
        <v>97</v>
      </c>
      <c r="BE171" s="12">
        <f>IF(N171="základná",J171,0)</f>
        <v>0</v>
      </c>
      <c r="BF171" s="12">
        <f>IF(N171="znížená",J171,0)</f>
        <v>0</v>
      </c>
      <c r="BG171" s="12">
        <f>IF(N171="zákl. prenesená",J171,0)</f>
        <v>0</v>
      </c>
      <c r="BH171" s="12">
        <f>IF(N171="zníž. prenesená",J171,0)</f>
        <v>0</v>
      </c>
      <c r="BI171" s="12">
        <f>IF(N171="nulová",J171,0)</f>
        <v>0</v>
      </c>
      <c r="BJ171" s="12">
        <v>1</v>
      </c>
    </row>
    <row r="172" s="13" customFormat="1" ht="12">
      <c r="B172" s="245"/>
      <c r="C172" s="246"/>
      <c r="D172" s="247" t="s">
        <v>108</v>
      </c>
      <c r="E172" s="248"/>
      <c r="F172" s="249" t="s">
        <v>234</v>
      </c>
      <c r="G172" s="250"/>
      <c r="H172" s="251">
        <v>1111.5999999999999</v>
      </c>
      <c r="I172" s="252"/>
      <c r="J172" s="252"/>
      <c r="K172" s="253"/>
      <c r="L172" s="245"/>
      <c r="M172" s="254"/>
      <c r="N172" s="253"/>
      <c r="O172" s="255"/>
      <c r="P172" s="255"/>
      <c r="Q172" s="255"/>
      <c r="R172" s="255"/>
      <c r="S172" s="255"/>
      <c r="T172" s="256"/>
      <c r="U172" s="257"/>
      <c r="AT172" s="13" t="s">
        <v>108</v>
      </c>
      <c r="AU172" s="13">
        <v>0</v>
      </c>
      <c r="AV172" s="13">
        <v>2</v>
      </c>
      <c r="AW172" s="13" t="b">
        <v>1</v>
      </c>
      <c r="AY172" s="13" t="s">
        <v>97</v>
      </c>
      <c r="BJ172" s="13">
        <v>0</v>
      </c>
    </row>
    <row r="173" s="13" customFormat="1" ht="12">
      <c r="B173" s="245"/>
      <c r="C173" s="246"/>
      <c r="D173" s="247" t="s">
        <v>108</v>
      </c>
      <c r="E173" s="248"/>
      <c r="F173" s="249" t="s">
        <v>235</v>
      </c>
      <c r="G173" s="250"/>
      <c r="H173" s="251">
        <v>120.40000000000001</v>
      </c>
      <c r="I173" s="252"/>
      <c r="J173" s="252"/>
      <c r="K173" s="253"/>
      <c r="L173" s="245"/>
      <c r="M173" s="254"/>
      <c r="N173" s="253"/>
      <c r="O173" s="255"/>
      <c r="P173" s="255"/>
      <c r="Q173" s="255"/>
      <c r="R173" s="255"/>
      <c r="S173" s="255"/>
      <c r="T173" s="256"/>
      <c r="U173" s="257"/>
      <c r="AT173" s="13" t="s">
        <v>108</v>
      </c>
      <c r="AU173" s="13">
        <v>0</v>
      </c>
      <c r="AV173" s="13">
        <v>2</v>
      </c>
      <c r="AW173" s="13" t="b">
        <v>1</v>
      </c>
      <c r="AY173" s="13" t="s">
        <v>97</v>
      </c>
      <c r="BJ173" s="13">
        <v>0</v>
      </c>
    </row>
    <row r="174" s="13" customFormat="1" ht="12">
      <c r="B174" s="245"/>
      <c r="C174" s="246"/>
      <c r="D174" s="247" t="s">
        <v>108</v>
      </c>
      <c r="E174" s="248"/>
      <c r="F174" s="249" t="s">
        <v>236</v>
      </c>
      <c r="G174" s="250"/>
      <c r="H174" s="251">
        <v>217.19999999999999</v>
      </c>
      <c r="I174" s="252"/>
      <c r="J174" s="252"/>
      <c r="K174" s="253"/>
      <c r="L174" s="245"/>
      <c r="M174" s="254"/>
      <c r="N174" s="253"/>
      <c r="O174" s="255"/>
      <c r="P174" s="255"/>
      <c r="Q174" s="255"/>
      <c r="R174" s="255"/>
      <c r="S174" s="255"/>
      <c r="T174" s="256"/>
      <c r="U174" s="257"/>
      <c r="AT174" s="13" t="s">
        <v>108</v>
      </c>
      <c r="AU174" s="13">
        <v>0</v>
      </c>
      <c r="AV174" s="13">
        <v>2</v>
      </c>
      <c r="AW174" s="13" t="b">
        <v>1</v>
      </c>
      <c r="AY174" s="13" t="s">
        <v>97</v>
      </c>
      <c r="BJ174" s="13">
        <v>0</v>
      </c>
    </row>
    <row r="175" s="13" customFormat="1" ht="12">
      <c r="B175" s="245"/>
      <c r="C175" s="246"/>
      <c r="D175" s="247" t="s">
        <v>108</v>
      </c>
      <c r="E175" s="248"/>
      <c r="F175" s="249" t="s">
        <v>237</v>
      </c>
      <c r="G175" s="250"/>
      <c r="H175" s="251">
        <v>256.80000000000001</v>
      </c>
      <c r="I175" s="252"/>
      <c r="J175" s="252"/>
      <c r="K175" s="253"/>
      <c r="L175" s="245"/>
      <c r="M175" s="254"/>
      <c r="N175" s="253"/>
      <c r="O175" s="255"/>
      <c r="P175" s="255"/>
      <c r="Q175" s="255"/>
      <c r="R175" s="255"/>
      <c r="S175" s="255"/>
      <c r="T175" s="256"/>
      <c r="U175" s="257"/>
      <c r="AT175" s="13" t="s">
        <v>108</v>
      </c>
      <c r="AU175" s="13">
        <v>0</v>
      </c>
      <c r="AV175" s="13">
        <v>2</v>
      </c>
      <c r="AW175" s="13" t="b">
        <v>1</v>
      </c>
      <c r="AY175" s="13" t="s">
        <v>97</v>
      </c>
      <c r="BJ175" s="13">
        <v>0</v>
      </c>
    </row>
    <row r="176" s="13" customFormat="1" ht="12">
      <c r="B176" s="245"/>
      <c r="C176" s="246"/>
      <c r="D176" s="247" t="s">
        <v>108</v>
      </c>
      <c r="E176" s="248"/>
      <c r="F176" s="249" t="s">
        <v>238</v>
      </c>
      <c r="G176" s="250"/>
      <c r="H176" s="251">
        <v>134</v>
      </c>
      <c r="I176" s="252"/>
      <c r="J176" s="252"/>
      <c r="K176" s="253"/>
      <c r="L176" s="245"/>
      <c r="M176" s="254"/>
      <c r="N176" s="253"/>
      <c r="O176" s="255"/>
      <c r="P176" s="255"/>
      <c r="Q176" s="255"/>
      <c r="R176" s="255"/>
      <c r="S176" s="255"/>
      <c r="T176" s="256"/>
      <c r="U176" s="257"/>
      <c r="AT176" s="13" t="s">
        <v>108</v>
      </c>
      <c r="AU176" s="13">
        <v>0</v>
      </c>
      <c r="AV176" s="13">
        <v>2</v>
      </c>
      <c r="AW176" s="13" t="b">
        <v>1</v>
      </c>
      <c r="AY176" s="13" t="s">
        <v>97</v>
      </c>
      <c r="BJ176" s="13">
        <v>0</v>
      </c>
    </row>
    <row r="177" s="13" customFormat="1" ht="12">
      <c r="B177" s="245"/>
      <c r="C177" s="246"/>
      <c r="D177" s="247" t="s">
        <v>108</v>
      </c>
      <c r="E177" s="248"/>
      <c r="F177" s="258" t="s">
        <v>110</v>
      </c>
      <c r="G177" s="259"/>
      <c r="H177" s="260">
        <v>1840</v>
      </c>
      <c r="I177" s="252"/>
      <c r="J177" s="252"/>
      <c r="K177" s="253"/>
      <c r="L177" s="245"/>
      <c r="M177" s="254"/>
      <c r="N177" s="253"/>
      <c r="O177" s="255"/>
      <c r="P177" s="255"/>
      <c r="Q177" s="255"/>
      <c r="R177" s="255"/>
      <c r="S177" s="255"/>
      <c r="T177" s="256"/>
      <c r="U177" s="257"/>
      <c r="AT177" s="13" t="s">
        <v>108</v>
      </c>
      <c r="AU177" s="13">
        <v>0</v>
      </c>
      <c r="AV177" s="13">
        <v>4</v>
      </c>
      <c r="AW177" s="13" t="b">
        <v>1</v>
      </c>
      <c r="AX177" s="13" t="b">
        <v>1</v>
      </c>
      <c r="AY177" s="13" t="s">
        <v>97</v>
      </c>
      <c r="BJ177" s="13">
        <v>0</v>
      </c>
    </row>
    <row r="178" s="14" customFormat="1">
      <c r="B178" s="261"/>
      <c r="C178" s="262" t="s">
        <v>239</v>
      </c>
      <c r="D178" s="262" t="s">
        <v>174</v>
      </c>
      <c r="E178" s="263" t="s">
        <v>240</v>
      </c>
      <c r="F178" s="263" t="s">
        <v>241</v>
      </c>
      <c r="G178" s="264" t="s">
        <v>185</v>
      </c>
      <c r="H178" s="265">
        <v>1932</v>
      </c>
      <c r="I178" s="266"/>
      <c r="J178" s="267">
        <f>ROUND(H178*I178,2)</f>
        <v>0</v>
      </c>
      <c r="K178" s="235"/>
      <c r="L178" s="261"/>
      <c r="M178" s="268"/>
      <c r="N178" s="269" t="s">
        <v>36</v>
      </c>
      <c r="O178" s="270"/>
      <c r="P178" s="270">
        <f>H178*O178</f>
        <v>0</v>
      </c>
      <c r="Q178" s="270">
        <v>0.00042000000000000002</v>
      </c>
      <c r="R178" s="270">
        <f>H178*Q178</f>
        <v>0.81144000000000005</v>
      </c>
      <c r="S178" s="270">
        <v>0</v>
      </c>
      <c r="T178" s="271">
        <f>H178*S178</f>
        <v>0</v>
      </c>
      <c r="U178" s="272"/>
      <c r="AR178" s="14">
        <v>8</v>
      </c>
      <c r="AT178" s="14" t="s">
        <v>174</v>
      </c>
      <c r="AU178" s="14">
        <v>2</v>
      </c>
      <c r="AY178" s="14" t="s">
        <v>97</v>
      </c>
      <c r="BE178" s="14">
        <f>IF(N178="základná",J178,0)</f>
        <v>0</v>
      </c>
      <c r="BF178" s="14">
        <f>IF(N178="znížená",J178,0)</f>
        <v>0</v>
      </c>
      <c r="BG178" s="14">
        <f>IF(N178="zákl. prenesená",J178,0)</f>
        <v>0</v>
      </c>
      <c r="BH178" s="14">
        <f>IF(N178="zníž. prenesená",J178,0)</f>
        <v>0</v>
      </c>
      <c r="BI178" s="14">
        <f>IF(N178="nulová",J178,0)</f>
        <v>0</v>
      </c>
      <c r="BJ178" s="14">
        <v>1</v>
      </c>
    </row>
    <row r="179" s="13" customFormat="1" ht="12">
      <c r="B179" s="245"/>
      <c r="C179" s="246"/>
      <c r="D179" s="247" t="s">
        <v>108</v>
      </c>
      <c r="E179" s="248"/>
      <c r="F179" s="249" t="s">
        <v>242</v>
      </c>
      <c r="G179" s="250"/>
      <c r="H179" s="251">
        <v>1932</v>
      </c>
      <c r="I179" s="252"/>
      <c r="J179" s="252"/>
      <c r="K179" s="253"/>
      <c r="L179" s="245"/>
      <c r="M179" s="254"/>
      <c r="N179" s="253"/>
      <c r="O179" s="255"/>
      <c r="P179" s="255"/>
      <c r="Q179" s="255"/>
      <c r="R179" s="255"/>
      <c r="S179" s="255"/>
      <c r="T179" s="256"/>
      <c r="U179" s="257"/>
      <c r="AT179" s="13" t="s">
        <v>108</v>
      </c>
      <c r="AU179" s="13">
        <v>0</v>
      </c>
      <c r="AV179" s="13">
        <v>2</v>
      </c>
      <c r="AW179" s="13" t="b">
        <v>1</v>
      </c>
      <c r="AY179" s="13" t="s">
        <v>97</v>
      </c>
      <c r="BJ179" s="13">
        <v>0</v>
      </c>
    </row>
    <row r="180" s="13" customFormat="1" ht="12">
      <c r="B180" s="245"/>
      <c r="C180" s="246"/>
      <c r="D180" s="247" t="s">
        <v>108</v>
      </c>
      <c r="E180" s="248"/>
      <c r="F180" s="258" t="s">
        <v>110</v>
      </c>
      <c r="G180" s="259"/>
      <c r="H180" s="260">
        <v>1932</v>
      </c>
      <c r="I180" s="252"/>
      <c r="J180" s="252"/>
      <c r="K180" s="253"/>
      <c r="L180" s="245"/>
      <c r="M180" s="254"/>
      <c r="N180" s="253"/>
      <c r="O180" s="255"/>
      <c r="P180" s="255"/>
      <c r="Q180" s="255"/>
      <c r="R180" s="255"/>
      <c r="S180" s="255"/>
      <c r="T180" s="256"/>
      <c r="U180" s="257"/>
      <c r="AT180" s="13" t="s">
        <v>108</v>
      </c>
      <c r="AU180" s="13">
        <v>0</v>
      </c>
      <c r="AV180" s="13">
        <v>4</v>
      </c>
      <c r="AW180" s="13" t="b">
        <v>1</v>
      </c>
      <c r="AX180" s="13" t="b">
        <v>1</v>
      </c>
      <c r="AY180" s="13" t="s">
        <v>97</v>
      </c>
      <c r="BJ180" s="13">
        <v>0</v>
      </c>
    </row>
    <row r="181" s="12" customFormat="1" ht="24">
      <c r="B181" s="233"/>
      <c r="C181" s="234" t="s">
        <v>243</v>
      </c>
      <c r="D181" s="234" t="s">
        <v>100</v>
      </c>
      <c r="E181" s="235" t="s">
        <v>244</v>
      </c>
      <c r="F181" s="235" t="s">
        <v>245</v>
      </c>
      <c r="G181" s="236" t="s">
        <v>103</v>
      </c>
      <c r="H181" s="237">
        <v>1884.8</v>
      </c>
      <c r="I181" s="238"/>
      <c r="J181" s="239">
        <f>ROUND(H181*I181,2)</f>
        <v>0</v>
      </c>
      <c r="K181" s="235"/>
      <c r="L181" s="233"/>
      <c r="M181" s="240"/>
      <c r="N181" s="241" t="s">
        <v>36</v>
      </c>
      <c r="O181" s="242"/>
      <c r="P181" s="242">
        <f>H181*O181</f>
        <v>0</v>
      </c>
      <c r="Q181" s="242">
        <v>0.0001829</v>
      </c>
      <c r="R181" s="242">
        <f>H181*Q181</f>
        <v>0.34472991999999997</v>
      </c>
      <c r="S181" s="242">
        <v>0</v>
      </c>
      <c r="T181" s="243">
        <f>H181*S181</f>
        <v>0</v>
      </c>
      <c r="U181" s="244"/>
      <c r="AR181" s="12">
        <v>4</v>
      </c>
      <c r="AT181" s="12" t="s">
        <v>100</v>
      </c>
      <c r="AU181" s="12">
        <v>2</v>
      </c>
      <c r="AY181" s="12" t="s">
        <v>97</v>
      </c>
      <c r="BE181" s="12">
        <f>IF(N181="základná",J181,0)</f>
        <v>0</v>
      </c>
      <c r="BF181" s="12">
        <f>IF(N181="znížená",J181,0)</f>
        <v>0</v>
      </c>
      <c r="BG181" s="12">
        <f>IF(N181="zákl. prenesená",J181,0)</f>
        <v>0</v>
      </c>
      <c r="BH181" s="12">
        <f>IF(N181="zníž. prenesená",J181,0)</f>
        <v>0</v>
      </c>
      <c r="BI181" s="12">
        <f>IF(N181="nulová",J181,0)</f>
        <v>0</v>
      </c>
      <c r="BJ181" s="12">
        <v>1</v>
      </c>
    </row>
    <row r="182" s="13" customFormat="1" ht="12">
      <c r="B182" s="245"/>
      <c r="C182" s="246"/>
      <c r="D182" s="247" t="s">
        <v>108</v>
      </c>
      <c r="E182" s="248"/>
      <c r="F182" s="249" t="s">
        <v>246</v>
      </c>
      <c r="G182" s="250"/>
      <c r="H182" s="251">
        <v>800.35199999999998</v>
      </c>
      <c r="I182" s="252"/>
      <c r="J182" s="252"/>
      <c r="K182" s="253"/>
      <c r="L182" s="245"/>
      <c r="M182" s="254"/>
      <c r="N182" s="253"/>
      <c r="O182" s="255"/>
      <c r="P182" s="255"/>
      <c r="Q182" s="255"/>
      <c r="R182" s="255"/>
      <c r="S182" s="255"/>
      <c r="T182" s="256"/>
      <c r="U182" s="257"/>
      <c r="AT182" s="13" t="s">
        <v>108</v>
      </c>
      <c r="AU182" s="13">
        <v>0</v>
      </c>
      <c r="AV182" s="13">
        <v>2</v>
      </c>
      <c r="AW182" s="13" t="b">
        <v>1</v>
      </c>
      <c r="AY182" s="13" t="s">
        <v>97</v>
      </c>
      <c r="BJ182" s="13">
        <v>0</v>
      </c>
    </row>
    <row r="183" s="13" customFormat="1" ht="12">
      <c r="B183" s="245"/>
      <c r="C183" s="246"/>
      <c r="D183" s="247" t="s">
        <v>108</v>
      </c>
      <c r="E183" s="248"/>
      <c r="F183" s="249" t="s">
        <v>247</v>
      </c>
      <c r="G183" s="250"/>
      <c r="H183" s="251">
        <v>32.832000000000001</v>
      </c>
      <c r="I183" s="252"/>
      <c r="J183" s="252"/>
      <c r="K183" s="253"/>
      <c r="L183" s="245"/>
      <c r="M183" s="254"/>
      <c r="N183" s="253"/>
      <c r="O183" s="255"/>
      <c r="P183" s="255"/>
      <c r="Q183" s="255"/>
      <c r="R183" s="255"/>
      <c r="S183" s="255"/>
      <c r="T183" s="256"/>
      <c r="U183" s="257"/>
      <c r="AT183" s="13" t="s">
        <v>108</v>
      </c>
      <c r="AU183" s="13">
        <v>0</v>
      </c>
      <c r="AV183" s="13">
        <v>2</v>
      </c>
      <c r="AW183" s="13" t="b">
        <v>1</v>
      </c>
      <c r="AY183" s="13" t="s">
        <v>97</v>
      </c>
      <c r="BJ183" s="13">
        <v>0</v>
      </c>
    </row>
    <row r="184" s="13" customFormat="1" ht="12">
      <c r="B184" s="245"/>
      <c r="C184" s="246"/>
      <c r="D184" s="247" t="s">
        <v>108</v>
      </c>
      <c r="E184" s="248"/>
      <c r="F184" s="249" t="s">
        <v>248</v>
      </c>
      <c r="G184" s="250"/>
      <c r="H184" s="251">
        <v>53.856000000000002</v>
      </c>
      <c r="I184" s="252"/>
      <c r="J184" s="252"/>
      <c r="K184" s="253"/>
      <c r="L184" s="245"/>
      <c r="M184" s="254"/>
      <c r="N184" s="253"/>
      <c r="O184" s="255"/>
      <c r="P184" s="255"/>
      <c r="Q184" s="255"/>
      <c r="R184" s="255"/>
      <c r="S184" s="255"/>
      <c r="T184" s="256"/>
      <c r="U184" s="257"/>
      <c r="AT184" s="13" t="s">
        <v>108</v>
      </c>
      <c r="AU184" s="13">
        <v>0</v>
      </c>
      <c r="AV184" s="13">
        <v>2</v>
      </c>
      <c r="AW184" s="13" t="b">
        <v>1</v>
      </c>
      <c r="AY184" s="13" t="s">
        <v>97</v>
      </c>
      <c r="BJ184" s="13">
        <v>0</v>
      </c>
    </row>
    <row r="185" s="13" customFormat="1" ht="12">
      <c r="B185" s="245"/>
      <c r="C185" s="246"/>
      <c r="D185" s="247" t="s">
        <v>108</v>
      </c>
      <c r="E185" s="248"/>
      <c r="F185" s="249" t="s">
        <v>249</v>
      </c>
      <c r="G185" s="250"/>
      <c r="H185" s="251">
        <v>72.575999999999993</v>
      </c>
      <c r="I185" s="252"/>
      <c r="J185" s="252"/>
      <c r="K185" s="253"/>
      <c r="L185" s="245"/>
      <c r="M185" s="254"/>
      <c r="N185" s="253"/>
      <c r="O185" s="255"/>
      <c r="P185" s="255"/>
      <c r="Q185" s="255"/>
      <c r="R185" s="255"/>
      <c r="S185" s="255"/>
      <c r="T185" s="256"/>
      <c r="U185" s="257"/>
      <c r="AT185" s="13" t="s">
        <v>108</v>
      </c>
      <c r="AU185" s="13">
        <v>0</v>
      </c>
      <c r="AV185" s="13">
        <v>2</v>
      </c>
      <c r="AW185" s="13" t="b">
        <v>1</v>
      </c>
      <c r="AY185" s="13" t="s">
        <v>97</v>
      </c>
      <c r="BJ185" s="13">
        <v>0</v>
      </c>
    </row>
    <row r="186" s="13" customFormat="1" ht="12">
      <c r="B186" s="245"/>
      <c r="C186" s="246"/>
      <c r="D186" s="247" t="s">
        <v>108</v>
      </c>
      <c r="E186" s="248"/>
      <c r="F186" s="249" t="s">
        <v>250</v>
      </c>
      <c r="G186" s="250"/>
      <c r="H186" s="251">
        <v>83.808000000000007</v>
      </c>
      <c r="I186" s="252"/>
      <c r="J186" s="252"/>
      <c r="K186" s="253"/>
      <c r="L186" s="245"/>
      <c r="M186" s="254"/>
      <c r="N186" s="253"/>
      <c r="O186" s="255"/>
      <c r="P186" s="255"/>
      <c r="Q186" s="255"/>
      <c r="R186" s="255"/>
      <c r="S186" s="255"/>
      <c r="T186" s="256"/>
      <c r="U186" s="257"/>
      <c r="AT186" s="13" t="s">
        <v>108</v>
      </c>
      <c r="AU186" s="13">
        <v>0</v>
      </c>
      <c r="AV186" s="13">
        <v>2</v>
      </c>
      <c r="AW186" s="13" t="b">
        <v>1</v>
      </c>
      <c r="AY186" s="13" t="s">
        <v>97</v>
      </c>
      <c r="BJ186" s="13">
        <v>0</v>
      </c>
    </row>
    <row r="187" s="13" customFormat="1" ht="12">
      <c r="B187" s="245"/>
      <c r="C187" s="246"/>
      <c r="D187" s="247" t="s">
        <v>108</v>
      </c>
      <c r="E187" s="248"/>
      <c r="F187" s="249" t="s">
        <v>251</v>
      </c>
      <c r="G187" s="250"/>
      <c r="H187" s="251">
        <v>90.432000000000002</v>
      </c>
      <c r="I187" s="252"/>
      <c r="J187" s="252"/>
      <c r="K187" s="253"/>
      <c r="L187" s="245"/>
      <c r="M187" s="254"/>
      <c r="N187" s="253"/>
      <c r="O187" s="255"/>
      <c r="P187" s="255"/>
      <c r="Q187" s="255"/>
      <c r="R187" s="255"/>
      <c r="S187" s="255"/>
      <c r="T187" s="256"/>
      <c r="U187" s="257"/>
      <c r="AT187" s="13" t="s">
        <v>108</v>
      </c>
      <c r="AU187" s="13">
        <v>0</v>
      </c>
      <c r="AV187" s="13">
        <v>2</v>
      </c>
      <c r="AW187" s="13" t="b">
        <v>1</v>
      </c>
      <c r="AY187" s="13" t="s">
        <v>97</v>
      </c>
      <c r="BJ187" s="13">
        <v>0</v>
      </c>
    </row>
    <row r="188" s="13" customFormat="1" ht="12">
      <c r="B188" s="245"/>
      <c r="C188" s="246"/>
      <c r="D188" s="247" t="s">
        <v>108</v>
      </c>
      <c r="E188" s="248"/>
      <c r="F188" s="249" t="s">
        <v>252</v>
      </c>
      <c r="G188" s="250"/>
      <c r="H188" s="251">
        <v>94.463999999999999</v>
      </c>
      <c r="I188" s="252"/>
      <c r="J188" s="252"/>
      <c r="K188" s="253"/>
      <c r="L188" s="245"/>
      <c r="M188" s="254"/>
      <c r="N188" s="253"/>
      <c r="O188" s="255"/>
      <c r="P188" s="255"/>
      <c r="Q188" s="255"/>
      <c r="R188" s="255"/>
      <c r="S188" s="255"/>
      <c r="T188" s="256"/>
      <c r="U188" s="257"/>
      <c r="AT188" s="13" t="s">
        <v>108</v>
      </c>
      <c r="AU188" s="13">
        <v>0</v>
      </c>
      <c r="AV188" s="13">
        <v>2</v>
      </c>
      <c r="AW188" s="13" t="b">
        <v>1</v>
      </c>
      <c r="AY188" s="13" t="s">
        <v>97</v>
      </c>
      <c r="BJ188" s="13">
        <v>0</v>
      </c>
    </row>
    <row r="189" s="13" customFormat="1" ht="12">
      <c r="B189" s="245"/>
      <c r="C189" s="246"/>
      <c r="D189" s="247" t="s">
        <v>108</v>
      </c>
      <c r="E189" s="248"/>
      <c r="F189" s="249" t="s">
        <v>253</v>
      </c>
      <c r="G189" s="250"/>
      <c r="H189" s="251">
        <v>96.480000000000004</v>
      </c>
      <c r="I189" s="252"/>
      <c r="J189" s="252"/>
      <c r="K189" s="253"/>
      <c r="L189" s="245"/>
      <c r="M189" s="254"/>
      <c r="N189" s="253"/>
      <c r="O189" s="255"/>
      <c r="P189" s="255"/>
      <c r="Q189" s="255"/>
      <c r="R189" s="255"/>
      <c r="S189" s="255"/>
      <c r="T189" s="256"/>
      <c r="U189" s="257"/>
      <c r="AT189" s="13" t="s">
        <v>108</v>
      </c>
      <c r="AU189" s="13">
        <v>0</v>
      </c>
      <c r="AV189" s="13">
        <v>2</v>
      </c>
      <c r="AW189" s="13" t="b">
        <v>1</v>
      </c>
      <c r="AY189" s="13" t="s">
        <v>97</v>
      </c>
      <c r="BJ189" s="13">
        <v>0</v>
      </c>
    </row>
    <row r="190" s="13" customFormat="1" ht="12">
      <c r="B190" s="245"/>
      <c r="C190" s="246"/>
      <c r="D190" s="247" t="s">
        <v>108</v>
      </c>
      <c r="E190" s="248"/>
      <c r="F190" s="249" t="s">
        <v>254</v>
      </c>
      <c r="G190" s="250"/>
      <c r="H190" s="251">
        <v>560</v>
      </c>
      <c r="I190" s="252"/>
      <c r="J190" s="252"/>
      <c r="K190" s="253"/>
      <c r="L190" s="245"/>
      <c r="M190" s="254"/>
      <c r="N190" s="253"/>
      <c r="O190" s="255"/>
      <c r="P190" s="255"/>
      <c r="Q190" s="255"/>
      <c r="R190" s="255"/>
      <c r="S190" s="255"/>
      <c r="T190" s="256"/>
      <c r="U190" s="257"/>
      <c r="AT190" s="13" t="s">
        <v>108</v>
      </c>
      <c r="AU190" s="13">
        <v>0</v>
      </c>
      <c r="AV190" s="13">
        <v>2</v>
      </c>
      <c r="AW190" s="13" t="b">
        <v>1</v>
      </c>
      <c r="AY190" s="13" t="s">
        <v>97</v>
      </c>
      <c r="BJ190" s="13">
        <v>0</v>
      </c>
    </row>
    <row r="191" s="13" customFormat="1" ht="12">
      <c r="B191" s="245"/>
      <c r="C191" s="246"/>
      <c r="D191" s="247" t="s">
        <v>108</v>
      </c>
      <c r="E191" s="248"/>
      <c r="F191" s="258" t="s">
        <v>110</v>
      </c>
      <c r="G191" s="259"/>
      <c r="H191" s="260">
        <v>1884.8</v>
      </c>
      <c r="I191" s="252"/>
      <c r="J191" s="252"/>
      <c r="K191" s="253"/>
      <c r="L191" s="245"/>
      <c r="M191" s="254"/>
      <c r="N191" s="253"/>
      <c r="O191" s="255"/>
      <c r="P191" s="255"/>
      <c r="Q191" s="255"/>
      <c r="R191" s="255"/>
      <c r="S191" s="255"/>
      <c r="T191" s="256"/>
      <c r="U191" s="257"/>
      <c r="AT191" s="13" t="s">
        <v>108</v>
      </c>
      <c r="AU191" s="13">
        <v>0</v>
      </c>
      <c r="AV191" s="13">
        <v>4</v>
      </c>
      <c r="AW191" s="13" t="b">
        <v>1</v>
      </c>
      <c r="AX191" s="13" t="b">
        <v>1</v>
      </c>
      <c r="AY191" s="13" t="s">
        <v>97</v>
      </c>
      <c r="BJ191" s="13">
        <v>0</v>
      </c>
    </row>
    <row r="192" s="14" customFormat="1">
      <c r="B192" s="261"/>
      <c r="C192" s="262" t="s">
        <v>255</v>
      </c>
      <c r="D192" s="262" t="s">
        <v>174</v>
      </c>
      <c r="E192" s="263" t="s">
        <v>256</v>
      </c>
      <c r="F192" s="263" t="s">
        <v>257</v>
      </c>
      <c r="G192" s="264" t="s">
        <v>103</v>
      </c>
      <c r="H192" s="265">
        <v>1979.04</v>
      </c>
      <c r="I192" s="266"/>
      <c r="J192" s="267">
        <f>ROUND(H192*I192,2)</f>
        <v>0</v>
      </c>
      <c r="K192" s="235"/>
      <c r="L192" s="261"/>
      <c r="M192" s="268"/>
      <c r="N192" s="269" t="s">
        <v>36</v>
      </c>
      <c r="O192" s="270"/>
      <c r="P192" s="270">
        <f>H192*O192</f>
        <v>0</v>
      </c>
      <c r="Q192" s="270">
        <v>0.00020000000000000001</v>
      </c>
      <c r="R192" s="270">
        <f>H192*Q192</f>
        <v>0.39580799999999999</v>
      </c>
      <c r="S192" s="270">
        <v>0</v>
      </c>
      <c r="T192" s="271">
        <f>H192*S192</f>
        <v>0</v>
      </c>
      <c r="U192" s="272"/>
      <c r="AR192" s="14">
        <v>8</v>
      </c>
      <c r="AT192" s="14" t="s">
        <v>174</v>
      </c>
      <c r="AU192" s="14">
        <v>2</v>
      </c>
      <c r="AY192" s="14" t="s">
        <v>97</v>
      </c>
      <c r="BE192" s="14">
        <f>IF(N192="základná",J192,0)</f>
        <v>0</v>
      </c>
      <c r="BF192" s="14">
        <f>IF(N192="znížená",J192,0)</f>
        <v>0</v>
      </c>
      <c r="BG192" s="14">
        <f>IF(N192="zákl. prenesená",J192,0)</f>
        <v>0</v>
      </c>
      <c r="BH192" s="14">
        <f>IF(N192="zníž. prenesená",J192,0)</f>
        <v>0</v>
      </c>
      <c r="BI192" s="14">
        <f>IF(N192="nulová",J192,0)</f>
        <v>0</v>
      </c>
      <c r="BJ192" s="14">
        <v>1</v>
      </c>
    </row>
    <row r="193" s="13" customFormat="1" ht="12">
      <c r="B193" s="245"/>
      <c r="C193" s="246"/>
      <c r="D193" s="247" t="s">
        <v>108</v>
      </c>
      <c r="E193" s="248"/>
      <c r="F193" s="249" t="s">
        <v>258</v>
      </c>
      <c r="G193" s="250"/>
      <c r="H193" s="251">
        <v>1979.04</v>
      </c>
      <c r="I193" s="252"/>
      <c r="J193" s="252"/>
      <c r="K193" s="253"/>
      <c r="L193" s="245"/>
      <c r="M193" s="254"/>
      <c r="N193" s="253"/>
      <c r="O193" s="255"/>
      <c r="P193" s="255"/>
      <c r="Q193" s="255"/>
      <c r="R193" s="255"/>
      <c r="S193" s="255"/>
      <c r="T193" s="256"/>
      <c r="U193" s="257"/>
      <c r="AT193" s="13" t="s">
        <v>108</v>
      </c>
      <c r="AU193" s="13">
        <v>0</v>
      </c>
      <c r="AV193" s="13">
        <v>2</v>
      </c>
      <c r="AW193" s="13" t="b">
        <v>1</v>
      </c>
      <c r="AY193" s="13" t="s">
        <v>97</v>
      </c>
      <c r="BJ193" s="13">
        <v>0</v>
      </c>
    </row>
    <row r="194" s="13" customFormat="1" ht="12">
      <c r="B194" s="245"/>
      <c r="C194" s="246"/>
      <c r="D194" s="247" t="s">
        <v>108</v>
      </c>
      <c r="E194" s="248"/>
      <c r="F194" s="258" t="s">
        <v>110</v>
      </c>
      <c r="G194" s="259"/>
      <c r="H194" s="260">
        <v>1979.04</v>
      </c>
      <c r="I194" s="252"/>
      <c r="J194" s="252"/>
      <c r="K194" s="253"/>
      <c r="L194" s="245"/>
      <c r="M194" s="254"/>
      <c r="N194" s="253"/>
      <c r="O194" s="255"/>
      <c r="P194" s="255"/>
      <c r="Q194" s="255"/>
      <c r="R194" s="255"/>
      <c r="S194" s="255"/>
      <c r="T194" s="256"/>
      <c r="U194" s="257"/>
      <c r="AT194" s="13" t="s">
        <v>108</v>
      </c>
      <c r="AU194" s="13">
        <v>0</v>
      </c>
      <c r="AV194" s="13">
        <v>4</v>
      </c>
      <c r="AW194" s="13" t="b">
        <v>1</v>
      </c>
      <c r="AX194" s="13" t="b">
        <v>1</v>
      </c>
      <c r="AY194" s="13" t="s">
        <v>97</v>
      </c>
      <c r="BJ194" s="13">
        <v>0</v>
      </c>
    </row>
    <row r="195" s="12" customFormat="1">
      <c r="B195" s="233"/>
      <c r="C195" s="234" t="s">
        <v>259</v>
      </c>
      <c r="D195" s="234" t="s">
        <v>100</v>
      </c>
      <c r="E195" s="235" t="s">
        <v>260</v>
      </c>
      <c r="F195" s="235" t="s">
        <v>261</v>
      </c>
      <c r="G195" s="236" t="s">
        <v>185</v>
      </c>
      <c r="H195" s="237">
        <v>167.80000000000001</v>
      </c>
      <c r="I195" s="238"/>
      <c r="J195" s="239">
        <f>ROUND(H195*I195,2)</f>
        <v>0</v>
      </c>
      <c r="K195" s="235"/>
      <c r="L195" s="233"/>
      <c r="M195" s="240"/>
      <c r="N195" s="241" t="s">
        <v>36</v>
      </c>
      <c r="O195" s="242"/>
      <c r="P195" s="242">
        <f>H195*O195</f>
        <v>0</v>
      </c>
      <c r="Q195" s="242">
        <v>8.3999999999999992E-06</v>
      </c>
      <c r="R195" s="242">
        <f>H195*Q195</f>
        <v>0.00140952</v>
      </c>
      <c r="S195" s="242">
        <v>0</v>
      </c>
      <c r="T195" s="243">
        <f>H195*S195</f>
        <v>0</v>
      </c>
      <c r="U195" s="244"/>
      <c r="AR195" s="12">
        <v>4</v>
      </c>
      <c r="AT195" s="12" t="s">
        <v>100</v>
      </c>
      <c r="AU195" s="12">
        <v>2</v>
      </c>
      <c r="AY195" s="12" t="s">
        <v>97</v>
      </c>
      <c r="BE195" s="12">
        <f>IF(N195="základná",J195,0)</f>
        <v>0</v>
      </c>
      <c r="BF195" s="12">
        <f>IF(N195="znížená",J195,0)</f>
        <v>0</v>
      </c>
      <c r="BG195" s="12">
        <f>IF(N195="zákl. prenesená",J195,0)</f>
        <v>0</v>
      </c>
      <c r="BH195" s="12">
        <f>IF(N195="zníž. prenesená",J195,0)</f>
        <v>0</v>
      </c>
      <c r="BI195" s="12">
        <f>IF(N195="nulová",J195,0)</f>
        <v>0</v>
      </c>
      <c r="BJ195" s="12">
        <v>1</v>
      </c>
    </row>
    <row r="196" s="13" customFormat="1" ht="12">
      <c r="B196" s="245"/>
      <c r="C196" s="246"/>
      <c r="D196" s="247" t="s">
        <v>108</v>
      </c>
      <c r="E196" s="248"/>
      <c r="F196" s="249" t="s">
        <v>262</v>
      </c>
      <c r="G196" s="250"/>
      <c r="H196" s="251">
        <v>167.80000000000001</v>
      </c>
      <c r="I196" s="252"/>
      <c r="J196" s="252"/>
      <c r="K196" s="253"/>
      <c r="L196" s="245"/>
      <c r="M196" s="254"/>
      <c r="N196" s="253"/>
      <c r="O196" s="255"/>
      <c r="P196" s="255"/>
      <c r="Q196" s="255"/>
      <c r="R196" s="255"/>
      <c r="S196" s="255"/>
      <c r="T196" s="256"/>
      <c r="U196" s="257"/>
      <c r="AT196" s="13" t="s">
        <v>108</v>
      </c>
      <c r="AU196" s="13">
        <v>0</v>
      </c>
      <c r="AV196" s="13">
        <v>2</v>
      </c>
      <c r="AW196" s="13" t="b">
        <v>1</v>
      </c>
      <c r="AY196" s="13" t="s">
        <v>97</v>
      </c>
      <c r="BJ196" s="13">
        <v>0</v>
      </c>
    </row>
    <row r="197" s="13" customFormat="1" ht="12">
      <c r="B197" s="245"/>
      <c r="C197" s="246"/>
      <c r="D197" s="247" t="s">
        <v>108</v>
      </c>
      <c r="E197" s="248"/>
      <c r="F197" s="258" t="s">
        <v>110</v>
      </c>
      <c r="G197" s="259"/>
      <c r="H197" s="260">
        <v>167.80000000000001</v>
      </c>
      <c r="I197" s="252"/>
      <c r="J197" s="252"/>
      <c r="K197" s="253"/>
      <c r="L197" s="245"/>
      <c r="M197" s="254"/>
      <c r="N197" s="253"/>
      <c r="O197" s="255"/>
      <c r="P197" s="255"/>
      <c r="Q197" s="255"/>
      <c r="R197" s="255"/>
      <c r="S197" s="255"/>
      <c r="T197" s="256"/>
      <c r="U197" s="257"/>
      <c r="AT197" s="13" t="s">
        <v>108</v>
      </c>
      <c r="AU197" s="13">
        <v>0</v>
      </c>
      <c r="AV197" s="13">
        <v>4</v>
      </c>
      <c r="AW197" s="13" t="b">
        <v>1</v>
      </c>
      <c r="AX197" s="13" t="b">
        <v>1</v>
      </c>
      <c r="AY197" s="13" t="s">
        <v>97</v>
      </c>
      <c r="BJ197" s="13">
        <v>0</v>
      </c>
    </row>
    <row r="198" s="14" customFormat="1" ht="24">
      <c r="B198" s="261"/>
      <c r="C198" s="262" t="s">
        <v>263</v>
      </c>
      <c r="D198" s="262" t="s">
        <v>174</v>
      </c>
      <c r="E198" s="263" t="s">
        <v>264</v>
      </c>
      <c r="F198" s="263" t="s">
        <v>265</v>
      </c>
      <c r="G198" s="264" t="s">
        <v>208</v>
      </c>
      <c r="H198" s="265">
        <v>35</v>
      </c>
      <c r="I198" s="266"/>
      <c r="J198" s="267">
        <f>ROUND(H198*I198,2)</f>
        <v>0</v>
      </c>
      <c r="K198" s="235"/>
      <c r="L198" s="261"/>
      <c r="M198" s="268"/>
      <c r="N198" s="269" t="s">
        <v>36</v>
      </c>
      <c r="O198" s="270"/>
      <c r="P198" s="270">
        <f>H198*O198</f>
        <v>0</v>
      </c>
      <c r="Q198" s="270">
        <v>0.010540000000000001</v>
      </c>
      <c r="R198" s="270">
        <f>H198*Q198</f>
        <v>0.36890000000000001</v>
      </c>
      <c r="S198" s="270">
        <v>0</v>
      </c>
      <c r="T198" s="271">
        <f>H198*S198</f>
        <v>0</v>
      </c>
      <c r="U198" s="272"/>
      <c r="AR198" s="14">
        <v>8</v>
      </c>
      <c r="AT198" s="14" t="s">
        <v>174</v>
      </c>
      <c r="AU198" s="14">
        <v>2</v>
      </c>
      <c r="AY198" s="14" t="s">
        <v>97</v>
      </c>
      <c r="BE198" s="14">
        <f>IF(N198="základná",J198,0)</f>
        <v>0</v>
      </c>
      <c r="BF198" s="14">
        <f>IF(N198="znížená",J198,0)</f>
        <v>0</v>
      </c>
      <c r="BG198" s="14">
        <f>IF(N198="zákl. prenesená",J198,0)</f>
        <v>0</v>
      </c>
      <c r="BH198" s="14">
        <f>IF(N198="zníž. prenesená",J198,0)</f>
        <v>0</v>
      </c>
      <c r="BI198" s="14">
        <f>IF(N198="nulová",J198,0)</f>
        <v>0</v>
      </c>
      <c r="BJ198" s="14">
        <v>1</v>
      </c>
    </row>
    <row r="199" s="12" customFormat="1" ht="24">
      <c r="B199" s="233"/>
      <c r="C199" s="234" t="s">
        <v>266</v>
      </c>
      <c r="D199" s="234" t="s">
        <v>100</v>
      </c>
      <c r="E199" s="235" t="s">
        <v>267</v>
      </c>
      <c r="F199" s="235" t="s">
        <v>268</v>
      </c>
      <c r="G199" s="236" t="s">
        <v>208</v>
      </c>
      <c r="H199" s="237">
        <v>6</v>
      </c>
      <c r="I199" s="238"/>
      <c r="J199" s="239">
        <f>ROUND(H199*I199,2)</f>
        <v>0</v>
      </c>
      <c r="K199" s="235"/>
      <c r="L199" s="233"/>
      <c r="M199" s="240"/>
      <c r="N199" s="241" t="s">
        <v>36</v>
      </c>
      <c r="O199" s="242"/>
      <c r="P199" s="242">
        <f>H199*O199</f>
        <v>0</v>
      </c>
      <c r="Q199" s="242">
        <v>0</v>
      </c>
      <c r="R199" s="242">
        <f>H199*Q199</f>
        <v>0</v>
      </c>
      <c r="S199" s="242">
        <v>0</v>
      </c>
      <c r="T199" s="243">
        <f>H199*S199</f>
        <v>0</v>
      </c>
      <c r="U199" s="244"/>
      <c r="AR199" s="12">
        <v>4</v>
      </c>
      <c r="AT199" s="12" t="s">
        <v>100</v>
      </c>
      <c r="AU199" s="12">
        <v>2</v>
      </c>
      <c r="AY199" s="12" t="s">
        <v>97</v>
      </c>
      <c r="BE199" s="12">
        <f>IF(N199="základná",J199,0)</f>
        <v>0</v>
      </c>
      <c r="BF199" s="12">
        <f>IF(N199="znížená",J199,0)</f>
        <v>0</v>
      </c>
      <c r="BG199" s="12">
        <f>IF(N199="zákl. prenesená",J199,0)</f>
        <v>0</v>
      </c>
      <c r="BH199" s="12">
        <f>IF(N199="zníž. prenesená",J199,0)</f>
        <v>0</v>
      </c>
      <c r="BI199" s="12">
        <f>IF(N199="nulová",J199,0)</f>
        <v>0</v>
      </c>
      <c r="BJ199" s="12">
        <v>1</v>
      </c>
    </row>
    <row r="200" s="14" customFormat="1">
      <c r="B200" s="261"/>
      <c r="C200" s="262" t="s">
        <v>269</v>
      </c>
      <c r="D200" s="262" t="s">
        <v>174</v>
      </c>
      <c r="E200" s="263" t="s">
        <v>270</v>
      </c>
      <c r="F200" s="263" t="s">
        <v>271</v>
      </c>
      <c r="G200" s="264" t="s">
        <v>208</v>
      </c>
      <c r="H200" s="265">
        <v>2</v>
      </c>
      <c r="I200" s="266"/>
      <c r="J200" s="267">
        <f>ROUND(H200*I200,2)</f>
        <v>0</v>
      </c>
      <c r="K200" s="235"/>
      <c r="L200" s="261"/>
      <c r="M200" s="268"/>
      <c r="N200" s="269" t="s">
        <v>36</v>
      </c>
      <c r="O200" s="270"/>
      <c r="P200" s="270">
        <f>H200*O200</f>
        <v>0</v>
      </c>
      <c r="Q200" s="270">
        <v>0.025999999999999999</v>
      </c>
      <c r="R200" s="270">
        <f>H200*Q200</f>
        <v>0.051999999999999998</v>
      </c>
      <c r="S200" s="270">
        <v>0</v>
      </c>
      <c r="T200" s="271">
        <f>H200*S200</f>
        <v>0</v>
      </c>
      <c r="U200" s="272"/>
      <c r="AR200" s="14">
        <v>8</v>
      </c>
      <c r="AT200" s="14" t="s">
        <v>174</v>
      </c>
      <c r="AU200" s="14">
        <v>2</v>
      </c>
      <c r="AY200" s="14" t="s">
        <v>97</v>
      </c>
      <c r="BE200" s="14">
        <f>IF(N200="základná",J200,0)</f>
        <v>0</v>
      </c>
      <c r="BF200" s="14">
        <f>IF(N200="znížená",J200,0)</f>
        <v>0</v>
      </c>
      <c r="BG200" s="14">
        <f>IF(N200="zákl. prenesená",J200,0)</f>
        <v>0</v>
      </c>
      <c r="BH200" s="14">
        <f>IF(N200="zníž. prenesená",J200,0)</f>
        <v>0</v>
      </c>
      <c r="BI200" s="14">
        <f>IF(N200="nulová",J200,0)</f>
        <v>0</v>
      </c>
      <c r="BJ200" s="14">
        <v>1</v>
      </c>
    </row>
    <row r="201" s="14" customFormat="1">
      <c r="B201" s="261"/>
      <c r="C201" s="262" t="s">
        <v>272</v>
      </c>
      <c r="D201" s="262" t="s">
        <v>174</v>
      </c>
      <c r="E201" s="263" t="s">
        <v>273</v>
      </c>
      <c r="F201" s="263" t="s">
        <v>274</v>
      </c>
      <c r="G201" s="264" t="s">
        <v>208</v>
      </c>
      <c r="H201" s="265">
        <v>2</v>
      </c>
      <c r="I201" s="266"/>
      <c r="J201" s="267">
        <f>ROUND(H201*I201,2)</f>
        <v>0</v>
      </c>
      <c r="K201" s="235"/>
      <c r="L201" s="261"/>
      <c r="M201" s="268"/>
      <c r="N201" s="269" t="s">
        <v>36</v>
      </c>
      <c r="O201" s="270"/>
      <c r="P201" s="270">
        <f>H201*O201</f>
        <v>0</v>
      </c>
      <c r="Q201" s="270">
        <v>0.040000000000000001</v>
      </c>
      <c r="R201" s="270">
        <f>H201*Q201</f>
        <v>0.080000000000000002</v>
      </c>
      <c r="S201" s="270">
        <v>0</v>
      </c>
      <c r="T201" s="271">
        <f>H201*S201</f>
        <v>0</v>
      </c>
      <c r="U201" s="272"/>
      <c r="AR201" s="14">
        <v>8</v>
      </c>
      <c r="AT201" s="14" t="s">
        <v>174</v>
      </c>
      <c r="AU201" s="14">
        <v>2</v>
      </c>
      <c r="AY201" s="14" t="s">
        <v>97</v>
      </c>
      <c r="BE201" s="14">
        <f>IF(N201="základná",J201,0)</f>
        <v>0</v>
      </c>
      <c r="BF201" s="14">
        <f>IF(N201="znížená",J201,0)</f>
        <v>0</v>
      </c>
      <c r="BG201" s="14">
        <f>IF(N201="zákl. prenesená",J201,0)</f>
        <v>0</v>
      </c>
      <c r="BH201" s="14">
        <f>IF(N201="zníž. prenesená",J201,0)</f>
        <v>0</v>
      </c>
      <c r="BI201" s="14">
        <f>IF(N201="nulová",J201,0)</f>
        <v>0</v>
      </c>
      <c r="BJ201" s="14">
        <v>1</v>
      </c>
    </row>
    <row r="202" s="14" customFormat="1">
      <c r="B202" s="261"/>
      <c r="C202" s="262" t="s">
        <v>275</v>
      </c>
      <c r="D202" s="262" t="s">
        <v>174</v>
      </c>
      <c r="E202" s="263" t="s">
        <v>276</v>
      </c>
      <c r="F202" s="263" t="s">
        <v>277</v>
      </c>
      <c r="G202" s="264" t="s">
        <v>208</v>
      </c>
      <c r="H202" s="265">
        <v>2</v>
      </c>
      <c r="I202" s="266"/>
      <c r="J202" s="267">
        <f>ROUND(H202*I202,2)</f>
        <v>0</v>
      </c>
      <c r="K202" s="235"/>
      <c r="L202" s="261"/>
      <c r="M202" s="268"/>
      <c r="N202" s="269" t="s">
        <v>36</v>
      </c>
      <c r="O202" s="270"/>
      <c r="P202" s="270">
        <f>H202*O202</f>
        <v>0</v>
      </c>
      <c r="Q202" s="270">
        <v>0.0085000000000000006</v>
      </c>
      <c r="R202" s="270">
        <f>H202*Q202</f>
        <v>0.017000000000000001</v>
      </c>
      <c r="S202" s="270">
        <v>0</v>
      </c>
      <c r="T202" s="271">
        <f>H202*S202</f>
        <v>0</v>
      </c>
      <c r="U202" s="272"/>
      <c r="AR202" s="14">
        <v>8</v>
      </c>
      <c r="AT202" s="14" t="s">
        <v>174</v>
      </c>
      <c r="AU202" s="14">
        <v>2</v>
      </c>
      <c r="AY202" s="14" t="s">
        <v>97</v>
      </c>
      <c r="BE202" s="14">
        <f>IF(N202="základná",J202,0)</f>
        <v>0</v>
      </c>
      <c r="BF202" s="14">
        <f>IF(N202="znížená",J202,0)</f>
        <v>0</v>
      </c>
      <c r="BG202" s="14">
        <f>IF(N202="zákl. prenesená",J202,0)</f>
        <v>0</v>
      </c>
      <c r="BH202" s="14">
        <f>IF(N202="zníž. prenesená",J202,0)</f>
        <v>0</v>
      </c>
      <c r="BI202" s="14">
        <f>IF(N202="nulová",J202,0)</f>
        <v>0</v>
      </c>
      <c r="BJ202" s="14">
        <v>1</v>
      </c>
    </row>
    <row r="203" s="14" customFormat="1" ht="24">
      <c r="B203" s="261"/>
      <c r="C203" s="262" t="s">
        <v>278</v>
      </c>
      <c r="D203" s="262" t="s">
        <v>174</v>
      </c>
      <c r="E203" s="263" t="s">
        <v>279</v>
      </c>
      <c r="F203" s="263" t="s">
        <v>280</v>
      </c>
      <c r="G203" s="264" t="s">
        <v>208</v>
      </c>
      <c r="H203" s="265">
        <v>4</v>
      </c>
      <c r="I203" s="266"/>
      <c r="J203" s="267">
        <f>ROUND(H203*I203,2)</f>
        <v>0</v>
      </c>
      <c r="K203" s="235"/>
      <c r="L203" s="261"/>
      <c r="M203" s="268"/>
      <c r="N203" s="269" t="s">
        <v>36</v>
      </c>
      <c r="O203" s="270"/>
      <c r="P203" s="270">
        <f>H203*O203</f>
        <v>0</v>
      </c>
      <c r="Q203" s="270">
        <v>0.02809</v>
      </c>
      <c r="R203" s="270">
        <f>H203*Q203</f>
        <v>0.11236</v>
      </c>
      <c r="S203" s="270">
        <v>0</v>
      </c>
      <c r="T203" s="271">
        <f>H203*S203</f>
        <v>0</v>
      </c>
      <c r="U203" s="272"/>
      <c r="AR203" s="14">
        <v>8</v>
      </c>
      <c r="AT203" s="14" t="s">
        <v>174</v>
      </c>
      <c r="AU203" s="14">
        <v>2</v>
      </c>
      <c r="AY203" s="14" t="s">
        <v>97</v>
      </c>
      <c r="BE203" s="14">
        <f>IF(N203="základná",J203,0)</f>
        <v>0</v>
      </c>
      <c r="BF203" s="14">
        <f>IF(N203="znížená",J203,0)</f>
        <v>0</v>
      </c>
      <c r="BG203" s="14">
        <f>IF(N203="zákl. prenesená",J203,0)</f>
        <v>0</v>
      </c>
      <c r="BH203" s="14">
        <f>IF(N203="zníž. prenesená",J203,0)</f>
        <v>0</v>
      </c>
      <c r="BI203" s="14">
        <f>IF(N203="nulová",J203,0)</f>
        <v>0</v>
      </c>
      <c r="BJ203" s="14">
        <v>1</v>
      </c>
    </row>
    <row r="204" s="14" customFormat="1">
      <c r="B204" s="261"/>
      <c r="C204" s="262" t="s">
        <v>281</v>
      </c>
      <c r="D204" s="262" t="s">
        <v>174</v>
      </c>
      <c r="E204" s="263" t="s">
        <v>282</v>
      </c>
      <c r="F204" s="263" t="s">
        <v>283</v>
      </c>
      <c r="G204" s="264" t="s">
        <v>208</v>
      </c>
      <c r="H204" s="265">
        <v>4</v>
      </c>
      <c r="I204" s="266"/>
      <c r="J204" s="267">
        <f>ROUND(H204*I204,2)</f>
        <v>0</v>
      </c>
      <c r="K204" s="235"/>
      <c r="L204" s="261"/>
      <c r="M204" s="268"/>
      <c r="N204" s="269" t="s">
        <v>36</v>
      </c>
      <c r="O204" s="270"/>
      <c r="P204" s="270">
        <f>H204*O204</f>
        <v>0</v>
      </c>
      <c r="Q204" s="270">
        <v>0.00189</v>
      </c>
      <c r="R204" s="270">
        <f>H204*Q204</f>
        <v>0.0075599999999999999</v>
      </c>
      <c r="S204" s="270">
        <v>0</v>
      </c>
      <c r="T204" s="271">
        <f>H204*S204</f>
        <v>0</v>
      </c>
      <c r="U204" s="272"/>
      <c r="AR204" s="14">
        <v>8</v>
      </c>
      <c r="AT204" s="14" t="s">
        <v>174</v>
      </c>
      <c r="AU204" s="14">
        <v>2</v>
      </c>
      <c r="AY204" s="14" t="s">
        <v>97</v>
      </c>
      <c r="BE204" s="14">
        <f>IF(N204="základná",J204,0)</f>
        <v>0</v>
      </c>
      <c r="BF204" s="14">
        <f>IF(N204="znížená",J204,0)</f>
        <v>0</v>
      </c>
      <c r="BG204" s="14">
        <f>IF(N204="zákl. prenesená",J204,0)</f>
        <v>0</v>
      </c>
      <c r="BH204" s="14">
        <f>IF(N204="zníž. prenesená",J204,0)</f>
        <v>0</v>
      </c>
      <c r="BI204" s="14">
        <f>IF(N204="nulová",J204,0)</f>
        <v>0</v>
      </c>
      <c r="BJ204" s="14">
        <v>1</v>
      </c>
    </row>
    <row r="205" s="12" customFormat="1">
      <c r="B205" s="233"/>
      <c r="C205" s="234" t="s">
        <v>284</v>
      </c>
      <c r="D205" s="234" t="s">
        <v>100</v>
      </c>
      <c r="E205" s="235" t="s">
        <v>285</v>
      </c>
      <c r="F205" s="235" t="s">
        <v>286</v>
      </c>
      <c r="G205" s="236" t="s">
        <v>287</v>
      </c>
      <c r="H205" s="237">
        <v>2</v>
      </c>
      <c r="I205" s="238"/>
      <c r="J205" s="239">
        <f>ROUND(H205*I205,2)</f>
        <v>0</v>
      </c>
      <c r="K205" s="235"/>
      <c r="L205" s="233"/>
      <c r="M205" s="240"/>
      <c r="N205" s="241" t="s">
        <v>36</v>
      </c>
      <c r="O205" s="242"/>
      <c r="P205" s="242">
        <f>H205*O205</f>
        <v>0</v>
      </c>
      <c r="Q205" s="242">
        <v>0.00048549999999999998</v>
      </c>
      <c r="R205" s="242">
        <f>H205*Q205</f>
        <v>0.00097099999999999997</v>
      </c>
      <c r="S205" s="242">
        <v>0</v>
      </c>
      <c r="T205" s="243">
        <f>H205*S205</f>
        <v>0</v>
      </c>
      <c r="U205" s="244"/>
      <c r="AR205" s="12">
        <v>4</v>
      </c>
      <c r="AT205" s="12" t="s">
        <v>100</v>
      </c>
      <c r="AU205" s="12">
        <v>2</v>
      </c>
      <c r="AY205" s="12" t="s">
        <v>97</v>
      </c>
      <c r="BE205" s="12">
        <f>IF(N205="základná",J205,0)</f>
        <v>0</v>
      </c>
      <c r="BF205" s="12">
        <f>IF(N205="znížená",J205,0)</f>
        <v>0</v>
      </c>
      <c r="BG205" s="12">
        <f>IF(N205="zákl. prenesená",J205,0)</f>
        <v>0</v>
      </c>
      <c r="BH205" s="12">
        <f>IF(N205="zníž. prenesená",J205,0)</f>
        <v>0</v>
      </c>
      <c r="BI205" s="12">
        <f>IF(N205="nulová",J205,0)</f>
        <v>0</v>
      </c>
      <c r="BJ205" s="12">
        <v>1</v>
      </c>
    </row>
    <row r="206" s="14" customFormat="1">
      <c r="B206" s="261"/>
      <c r="C206" s="262" t="s">
        <v>288</v>
      </c>
      <c r="D206" s="262" t="s">
        <v>174</v>
      </c>
      <c r="E206" s="263" t="s">
        <v>289</v>
      </c>
      <c r="F206" s="263" t="s">
        <v>290</v>
      </c>
      <c r="G206" s="264" t="s">
        <v>208</v>
      </c>
      <c r="H206" s="265">
        <v>572</v>
      </c>
      <c r="I206" s="266"/>
      <c r="J206" s="267">
        <f>ROUND(H206*I206,2)</f>
        <v>0</v>
      </c>
      <c r="K206" s="235"/>
      <c r="L206" s="261"/>
      <c r="M206" s="268"/>
      <c r="N206" s="269" t="s">
        <v>36</v>
      </c>
      <c r="O206" s="270"/>
      <c r="P206" s="270">
        <f>H206*O206</f>
        <v>0</v>
      </c>
      <c r="Q206" s="270">
        <v>0</v>
      </c>
      <c r="R206" s="270">
        <f>H206*Q206</f>
        <v>0</v>
      </c>
      <c r="S206" s="270">
        <v>0</v>
      </c>
      <c r="T206" s="271">
        <f>H206*S206</f>
        <v>0</v>
      </c>
      <c r="U206" s="272"/>
      <c r="AR206" s="14">
        <v>8</v>
      </c>
      <c r="AT206" s="14" t="s">
        <v>174</v>
      </c>
      <c r="AU206" s="14">
        <v>2</v>
      </c>
      <c r="AY206" s="14" t="s">
        <v>97</v>
      </c>
      <c r="BE206" s="14">
        <f>IF(N206="základná",J206,0)</f>
        <v>0</v>
      </c>
      <c r="BF206" s="14">
        <f>IF(N206="znížená",J206,0)</f>
        <v>0</v>
      </c>
      <c r="BG206" s="14">
        <f>IF(N206="zákl. prenesená",J206,0)</f>
        <v>0</v>
      </c>
      <c r="BH206" s="14">
        <f>IF(N206="zníž. prenesená",J206,0)</f>
        <v>0</v>
      </c>
      <c r="BI206" s="14">
        <f>IF(N206="nulová",J206,0)</f>
        <v>0</v>
      </c>
      <c r="BJ206" s="14">
        <v>1</v>
      </c>
    </row>
    <row r="207" s="15" customFormat="1" ht="19.5">
      <c r="B207" s="233"/>
      <c r="C207" s="273"/>
      <c r="D207" s="274" t="s">
        <v>180</v>
      </c>
      <c r="E207" s="275"/>
      <c r="F207" s="276" t="s">
        <v>291</v>
      </c>
      <c r="G207" s="277"/>
      <c r="H207" s="278"/>
      <c r="I207" s="279"/>
      <c r="J207" s="279"/>
      <c r="K207" s="280"/>
      <c r="L207" s="233"/>
      <c r="M207" s="240"/>
      <c r="N207" s="241"/>
      <c r="O207" s="242"/>
      <c r="P207" s="242"/>
      <c r="Q207" s="242"/>
      <c r="R207" s="242"/>
      <c r="S207" s="242"/>
      <c r="T207" s="243"/>
      <c r="U207" s="281"/>
      <c r="AT207" s="15" t="s">
        <v>180</v>
      </c>
      <c r="AU207" s="15">
        <v>0</v>
      </c>
      <c r="AY207" s="15" t="s">
        <v>97</v>
      </c>
      <c r="BJ207" s="15">
        <v>0</v>
      </c>
    </row>
    <row r="208" s="13" customFormat="1" ht="12">
      <c r="B208" s="245"/>
      <c r="C208" s="246"/>
      <c r="D208" s="247" t="s">
        <v>108</v>
      </c>
      <c r="E208" s="248"/>
      <c r="F208" s="249" t="s">
        <v>292</v>
      </c>
      <c r="G208" s="250"/>
      <c r="H208" s="251">
        <v>572</v>
      </c>
      <c r="I208" s="252"/>
      <c r="J208" s="252"/>
      <c r="K208" s="253"/>
      <c r="L208" s="245"/>
      <c r="M208" s="254"/>
      <c r="N208" s="253"/>
      <c r="O208" s="255"/>
      <c r="P208" s="255"/>
      <c r="Q208" s="255"/>
      <c r="R208" s="255"/>
      <c r="S208" s="255"/>
      <c r="T208" s="256"/>
      <c r="U208" s="257"/>
      <c r="AT208" s="13" t="s">
        <v>108</v>
      </c>
      <c r="AU208" s="13">
        <v>0</v>
      </c>
      <c r="AV208" s="13">
        <v>2</v>
      </c>
      <c r="AW208" s="13" t="b">
        <v>1</v>
      </c>
      <c r="AY208" s="13" t="s">
        <v>97</v>
      </c>
      <c r="BJ208" s="13">
        <v>0</v>
      </c>
    </row>
    <row r="209" s="13" customFormat="1" ht="12">
      <c r="B209" s="245"/>
      <c r="C209" s="246"/>
      <c r="D209" s="247" t="s">
        <v>108</v>
      </c>
      <c r="E209" s="248"/>
      <c r="F209" s="258" t="s">
        <v>110</v>
      </c>
      <c r="G209" s="259"/>
      <c r="H209" s="260">
        <v>572</v>
      </c>
      <c r="I209" s="252"/>
      <c r="J209" s="252"/>
      <c r="K209" s="253"/>
      <c r="L209" s="245"/>
      <c r="M209" s="254"/>
      <c r="N209" s="253"/>
      <c r="O209" s="255"/>
      <c r="P209" s="255"/>
      <c r="Q209" s="255"/>
      <c r="R209" s="255"/>
      <c r="S209" s="255"/>
      <c r="T209" s="256"/>
      <c r="U209" s="257"/>
      <c r="AT209" s="13" t="s">
        <v>108</v>
      </c>
      <c r="AU209" s="13">
        <v>0</v>
      </c>
      <c r="AV209" s="13">
        <v>4</v>
      </c>
      <c r="AW209" s="13" t="b">
        <v>1</v>
      </c>
      <c r="AX209" s="13" t="b">
        <v>1</v>
      </c>
      <c r="AY209" s="13" t="s">
        <v>97</v>
      </c>
      <c r="BJ209" s="13">
        <v>0</v>
      </c>
    </row>
    <row r="210" s="14" customFormat="1">
      <c r="B210" s="261"/>
      <c r="C210" s="262" t="s">
        <v>293</v>
      </c>
      <c r="D210" s="262" t="s">
        <v>174</v>
      </c>
      <c r="E210" s="263" t="s">
        <v>294</v>
      </c>
      <c r="F210" s="263" t="s">
        <v>295</v>
      </c>
      <c r="G210" s="264" t="s">
        <v>208</v>
      </c>
      <c r="H210" s="265">
        <v>526</v>
      </c>
      <c r="I210" s="266"/>
      <c r="J210" s="267">
        <f>ROUND(H210*I210,2)</f>
        <v>0</v>
      </c>
      <c r="K210" s="235"/>
      <c r="L210" s="261"/>
      <c r="M210" s="268"/>
      <c r="N210" s="269" t="s">
        <v>36</v>
      </c>
      <c r="O210" s="270"/>
      <c r="P210" s="270">
        <f>H210*O210</f>
        <v>0</v>
      </c>
      <c r="Q210" s="270">
        <v>0</v>
      </c>
      <c r="R210" s="270">
        <f>H210*Q210</f>
        <v>0</v>
      </c>
      <c r="S210" s="270">
        <v>0</v>
      </c>
      <c r="T210" s="271">
        <f>H210*S210</f>
        <v>0</v>
      </c>
      <c r="U210" s="272"/>
      <c r="AR210" s="14">
        <v>8</v>
      </c>
      <c r="AT210" s="14" t="s">
        <v>174</v>
      </c>
      <c r="AU210" s="14">
        <v>2</v>
      </c>
      <c r="AY210" s="14" t="s">
        <v>97</v>
      </c>
      <c r="BE210" s="14">
        <f>IF(N210="základná",J210,0)</f>
        <v>0</v>
      </c>
      <c r="BF210" s="14">
        <f>IF(N210="znížená",J210,0)</f>
        <v>0</v>
      </c>
      <c r="BG210" s="14">
        <f>IF(N210="zákl. prenesená",J210,0)</f>
        <v>0</v>
      </c>
      <c r="BH210" s="14">
        <f>IF(N210="zníž. prenesená",J210,0)</f>
        <v>0</v>
      </c>
      <c r="BI210" s="14">
        <f>IF(N210="nulová",J210,0)</f>
        <v>0</v>
      </c>
      <c r="BJ210" s="14">
        <v>1</v>
      </c>
    </row>
    <row r="211" s="15" customFormat="1" ht="19.5">
      <c r="B211" s="233"/>
      <c r="C211" s="273"/>
      <c r="D211" s="274" t="s">
        <v>180</v>
      </c>
      <c r="E211" s="275"/>
      <c r="F211" s="276" t="s">
        <v>291</v>
      </c>
      <c r="G211" s="277"/>
      <c r="H211" s="278"/>
      <c r="I211" s="279"/>
      <c r="J211" s="279"/>
      <c r="K211" s="280"/>
      <c r="L211" s="233"/>
      <c r="M211" s="240"/>
      <c r="N211" s="241"/>
      <c r="O211" s="242"/>
      <c r="P211" s="242"/>
      <c r="Q211" s="242"/>
      <c r="R211" s="242"/>
      <c r="S211" s="242"/>
      <c r="T211" s="243"/>
      <c r="U211" s="281"/>
      <c r="AT211" s="15" t="s">
        <v>180</v>
      </c>
      <c r="AU211" s="15">
        <v>0</v>
      </c>
      <c r="AY211" s="15" t="s">
        <v>97</v>
      </c>
      <c r="BJ211" s="15">
        <v>0</v>
      </c>
    </row>
    <row r="212" s="13" customFormat="1" ht="12">
      <c r="B212" s="245"/>
      <c r="C212" s="246"/>
      <c r="D212" s="247" t="s">
        <v>108</v>
      </c>
      <c r="E212" s="248"/>
      <c r="F212" s="249" t="s">
        <v>296</v>
      </c>
      <c r="G212" s="250"/>
      <c r="H212" s="251">
        <v>526</v>
      </c>
      <c r="I212" s="252"/>
      <c r="J212" s="252"/>
      <c r="K212" s="253"/>
      <c r="L212" s="245"/>
      <c r="M212" s="254"/>
      <c r="N212" s="253"/>
      <c r="O212" s="255"/>
      <c r="P212" s="255"/>
      <c r="Q212" s="255"/>
      <c r="R212" s="255"/>
      <c r="S212" s="255"/>
      <c r="T212" s="256"/>
      <c r="U212" s="257"/>
      <c r="AT212" s="13" t="s">
        <v>108</v>
      </c>
      <c r="AU212" s="13">
        <v>0</v>
      </c>
      <c r="AV212" s="13">
        <v>2</v>
      </c>
      <c r="AW212" s="13" t="b">
        <v>1</v>
      </c>
      <c r="AY212" s="13" t="s">
        <v>97</v>
      </c>
      <c r="BJ212" s="13">
        <v>0</v>
      </c>
    </row>
    <row r="213" s="13" customFormat="1" ht="12">
      <c r="B213" s="245"/>
      <c r="C213" s="246"/>
      <c r="D213" s="247" t="s">
        <v>108</v>
      </c>
      <c r="E213" s="248"/>
      <c r="F213" s="258" t="s">
        <v>110</v>
      </c>
      <c r="G213" s="259"/>
      <c r="H213" s="260">
        <v>526</v>
      </c>
      <c r="I213" s="252"/>
      <c r="J213" s="252"/>
      <c r="K213" s="253"/>
      <c r="L213" s="245"/>
      <c r="M213" s="254"/>
      <c r="N213" s="253"/>
      <c r="O213" s="255"/>
      <c r="P213" s="255"/>
      <c r="Q213" s="255"/>
      <c r="R213" s="255"/>
      <c r="S213" s="255"/>
      <c r="T213" s="256"/>
      <c r="U213" s="257"/>
      <c r="AT213" s="13" t="s">
        <v>108</v>
      </c>
      <c r="AU213" s="13">
        <v>0</v>
      </c>
      <c r="AV213" s="13">
        <v>4</v>
      </c>
      <c r="AW213" s="13" t="b">
        <v>1</v>
      </c>
      <c r="AX213" s="13" t="b">
        <v>1</v>
      </c>
      <c r="AY213" s="13" t="s">
        <v>97</v>
      </c>
      <c r="BJ213" s="13">
        <v>0</v>
      </c>
    </row>
    <row r="214" s="14" customFormat="1">
      <c r="B214" s="261"/>
      <c r="C214" s="262" t="s">
        <v>297</v>
      </c>
      <c r="D214" s="262" t="s">
        <v>174</v>
      </c>
      <c r="E214" s="263" t="s">
        <v>298</v>
      </c>
      <c r="F214" s="263" t="s">
        <v>299</v>
      </c>
      <c r="G214" s="264" t="s">
        <v>208</v>
      </c>
      <c r="H214" s="265">
        <v>100</v>
      </c>
      <c r="I214" s="266"/>
      <c r="J214" s="267">
        <f>ROUND(H214*I214,2)</f>
        <v>0</v>
      </c>
      <c r="K214" s="235"/>
      <c r="L214" s="261"/>
      <c r="M214" s="268"/>
      <c r="N214" s="269" t="s">
        <v>36</v>
      </c>
      <c r="O214" s="270"/>
      <c r="P214" s="270">
        <f>H214*O214</f>
        <v>0</v>
      </c>
      <c r="Q214" s="270">
        <v>0</v>
      </c>
      <c r="R214" s="270">
        <f>H214*Q214</f>
        <v>0</v>
      </c>
      <c r="S214" s="270">
        <v>0</v>
      </c>
      <c r="T214" s="271">
        <f>H214*S214</f>
        <v>0</v>
      </c>
      <c r="U214" s="272"/>
      <c r="AR214" s="14">
        <v>8</v>
      </c>
      <c r="AT214" s="14" t="s">
        <v>174</v>
      </c>
      <c r="AU214" s="14">
        <v>2</v>
      </c>
      <c r="AY214" s="14" t="s">
        <v>97</v>
      </c>
      <c r="BE214" s="14">
        <f>IF(N214="základná",J214,0)</f>
        <v>0</v>
      </c>
      <c r="BF214" s="14">
        <f>IF(N214="znížená",J214,0)</f>
        <v>0</v>
      </c>
      <c r="BG214" s="14">
        <f>IF(N214="zákl. prenesená",J214,0)</f>
        <v>0</v>
      </c>
      <c r="BH214" s="14">
        <f>IF(N214="zníž. prenesená",J214,0)</f>
        <v>0</v>
      </c>
      <c r="BI214" s="14">
        <f>IF(N214="nulová",J214,0)</f>
        <v>0</v>
      </c>
      <c r="BJ214" s="14">
        <v>1</v>
      </c>
    </row>
    <row r="215" s="15" customFormat="1" ht="19.5">
      <c r="B215" s="233"/>
      <c r="C215" s="273"/>
      <c r="D215" s="274" t="s">
        <v>180</v>
      </c>
      <c r="E215" s="275"/>
      <c r="F215" s="276" t="s">
        <v>291</v>
      </c>
      <c r="G215" s="277"/>
      <c r="H215" s="278"/>
      <c r="I215" s="279"/>
      <c r="J215" s="279"/>
      <c r="K215" s="280"/>
      <c r="L215" s="233"/>
      <c r="M215" s="240"/>
      <c r="N215" s="241"/>
      <c r="O215" s="242"/>
      <c r="P215" s="242"/>
      <c r="Q215" s="242"/>
      <c r="R215" s="242"/>
      <c r="S215" s="242"/>
      <c r="T215" s="243"/>
      <c r="U215" s="281"/>
      <c r="AT215" s="15" t="s">
        <v>180</v>
      </c>
      <c r="AU215" s="15">
        <v>0</v>
      </c>
      <c r="AY215" s="15" t="s">
        <v>97</v>
      </c>
      <c r="BJ215" s="15">
        <v>0</v>
      </c>
    </row>
    <row r="216" s="13" customFormat="1" ht="12">
      <c r="B216" s="245"/>
      <c r="C216" s="246"/>
      <c r="D216" s="247" t="s">
        <v>108</v>
      </c>
      <c r="E216" s="248"/>
      <c r="F216" s="249" t="s">
        <v>300</v>
      </c>
      <c r="G216" s="250"/>
      <c r="H216" s="251">
        <v>100</v>
      </c>
      <c r="I216" s="252"/>
      <c r="J216" s="252"/>
      <c r="K216" s="253"/>
      <c r="L216" s="245"/>
      <c r="M216" s="254"/>
      <c r="N216" s="253"/>
      <c r="O216" s="255"/>
      <c r="P216" s="255"/>
      <c r="Q216" s="255"/>
      <c r="R216" s="255"/>
      <c r="S216" s="255"/>
      <c r="T216" s="256"/>
      <c r="U216" s="257"/>
      <c r="AT216" s="13" t="s">
        <v>108</v>
      </c>
      <c r="AU216" s="13">
        <v>0</v>
      </c>
      <c r="AV216" s="13">
        <v>2</v>
      </c>
      <c r="AW216" s="13" t="b">
        <v>1</v>
      </c>
      <c r="AY216" s="13" t="s">
        <v>97</v>
      </c>
      <c r="BJ216" s="13">
        <v>0</v>
      </c>
    </row>
    <row r="217" s="13" customFormat="1" ht="12">
      <c r="B217" s="245"/>
      <c r="C217" s="246"/>
      <c r="D217" s="247" t="s">
        <v>108</v>
      </c>
      <c r="E217" s="248"/>
      <c r="F217" s="258" t="s">
        <v>110</v>
      </c>
      <c r="G217" s="259"/>
      <c r="H217" s="260">
        <v>100</v>
      </c>
      <c r="I217" s="252"/>
      <c r="J217" s="252"/>
      <c r="K217" s="253"/>
      <c r="L217" s="245"/>
      <c r="M217" s="254"/>
      <c r="N217" s="253"/>
      <c r="O217" s="255"/>
      <c r="P217" s="255"/>
      <c r="Q217" s="255"/>
      <c r="R217" s="255"/>
      <c r="S217" s="255"/>
      <c r="T217" s="256"/>
      <c r="U217" s="257"/>
      <c r="AT217" s="13" t="s">
        <v>108</v>
      </c>
      <c r="AU217" s="13">
        <v>0</v>
      </c>
      <c r="AV217" s="13">
        <v>4</v>
      </c>
      <c r="AW217" s="13" t="b">
        <v>1</v>
      </c>
      <c r="AX217" s="13" t="b">
        <v>1</v>
      </c>
      <c r="AY217" s="13" t="s">
        <v>97</v>
      </c>
      <c r="BJ217" s="13">
        <v>0</v>
      </c>
    </row>
    <row r="218" s="14" customFormat="1">
      <c r="B218" s="261"/>
      <c r="C218" s="262" t="s">
        <v>301</v>
      </c>
      <c r="D218" s="262" t="s">
        <v>174</v>
      </c>
      <c r="E218" s="263" t="s">
        <v>302</v>
      </c>
      <c r="F218" s="263" t="s">
        <v>303</v>
      </c>
      <c r="G218" s="264" t="s">
        <v>208</v>
      </c>
      <c r="H218" s="265">
        <v>2</v>
      </c>
      <c r="I218" s="266"/>
      <c r="J218" s="267">
        <f>ROUND(H218*I218,2)</f>
        <v>0</v>
      </c>
      <c r="K218" s="235"/>
      <c r="L218" s="261"/>
      <c r="M218" s="268"/>
      <c r="N218" s="269" t="s">
        <v>36</v>
      </c>
      <c r="O218" s="270"/>
      <c r="P218" s="270">
        <f>H218*O218</f>
        <v>0</v>
      </c>
      <c r="Q218" s="270">
        <v>0</v>
      </c>
      <c r="R218" s="270">
        <f>H218*Q218</f>
        <v>0</v>
      </c>
      <c r="S218" s="270">
        <v>0</v>
      </c>
      <c r="T218" s="271">
        <f>H218*S218</f>
        <v>0</v>
      </c>
      <c r="U218" s="272"/>
      <c r="AR218" s="14">
        <v>8</v>
      </c>
      <c r="AT218" s="14" t="s">
        <v>174</v>
      </c>
      <c r="AU218" s="14">
        <v>2</v>
      </c>
      <c r="AY218" s="14" t="s">
        <v>97</v>
      </c>
      <c r="BE218" s="14">
        <f>IF(N218="základná",J218,0)</f>
        <v>0</v>
      </c>
      <c r="BF218" s="14">
        <f>IF(N218="znížená",J218,0)</f>
        <v>0</v>
      </c>
      <c r="BG218" s="14">
        <f>IF(N218="zákl. prenesená",J218,0)</f>
        <v>0</v>
      </c>
      <c r="BH218" s="14">
        <f>IF(N218="zníž. prenesená",J218,0)</f>
        <v>0</v>
      </c>
      <c r="BI218" s="14">
        <f>IF(N218="nulová",J218,0)</f>
        <v>0</v>
      </c>
      <c r="BJ218" s="14">
        <v>1</v>
      </c>
    </row>
    <row r="219" s="14" customFormat="1">
      <c r="B219" s="261"/>
      <c r="C219" s="262" t="s">
        <v>304</v>
      </c>
      <c r="D219" s="262" t="s">
        <v>174</v>
      </c>
      <c r="E219" s="263" t="s">
        <v>305</v>
      </c>
      <c r="F219" s="263" t="s">
        <v>306</v>
      </c>
      <c r="G219" s="264" t="s">
        <v>208</v>
      </c>
      <c r="H219" s="265">
        <v>2</v>
      </c>
      <c r="I219" s="266"/>
      <c r="J219" s="267">
        <f>ROUND(H219*I219,2)</f>
        <v>0</v>
      </c>
      <c r="K219" s="235"/>
      <c r="L219" s="261"/>
      <c r="M219" s="268"/>
      <c r="N219" s="269" t="s">
        <v>36</v>
      </c>
      <c r="O219" s="270"/>
      <c r="P219" s="270">
        <f>H219*O219</f>
        <v>0</v>
      </c>
      <c r="Q219" s="270">
        <v>0</v>
      </c>
      <c r="R219" s="270">
        <f>H219*Q219</f>
        <v>0</v>
      </c>
      <c r="S219" s="270">
        <v>0</v>
      </c>
      <c r="T219" s="271">
        <f>H219*S219</f>
        <v>0</v>
      </c>
      <c r="U219" s="272"/>
      <c r="AR219" s="14">
        <v>8</v>
      </c>
      <c r="AT219" s="14" t="s">
        <v>174</v>
      </c>
      <c r="AU219" s="14">
        <v>2</v>
      </c>
      <c r="AY219" s="14" t="s">
        <v>97</v>
      </c>
      <c r="BE219" s="14">
        <f>IF(N219="základná",J219,0)</f>
        <v>0</v>
      </c>
      <c r="BF219" s="14">
        <f>IF(N219="znížená",J219,0)</f>
        <v>0</v>
      </c>
      <c r="BG219" s="14">
        <f>IF(N219="zákl. prenesená",J219,0)</f>
        <v>0</v>
      </c>
      <c r="BH219" s="14">
        <f>IF(N219="zníž. prenesená",J219,0)</f>
        <v>0</v>
      </c>
      <c r="BI219" s="14">
        <f>IF(N219="nulová",J219,0)</f>
        <v>0</v>
      </c>
      <c r="BJ219" s="14">
        <v>1</v>
      </c>
    </row>
    <row r="220" s="14" customFormat="1">
      <c r="B220" s="261"/>
      <c r="C220" s="262" t="s">
        <v>307</v>
      </c>
      <c r="D220" s="262" t="s">
        <v>174</v>
      </c>
      <c r="E220" s="263" t="s">
        <v>308</v>
      </c>
      <c r="F220" s="263" t="s">
        <v>309</v>
      </c>
      <c r="G220" s="264" t="s">
        <v>208</v>
      </c>
      <c r="H220" s="265">
        <v>2</v>
      </c>
      <c r="I220" s="266"/>
      <c r="J220" s="267">
        <f>ROUND(H220*I220,2)</f>
        <v>0</v>
      </c>
      <c r="K220" s="235"/>
      <c r="L220" s="261"/>
      <c r="M220" s="268"/>
      <c r="N220" s="269" t="s">
        <v>36</v>
      </c>
      <c r="O220" s="270"/>
      <c r="P220" s="270">
        <f>H220*O220</f>
        <v>0</v>
      </c>
      <c r="Q220" s="270">
        <v>0</v>
      </c>
      <c r="R220" s="270">
        <f>H220*Q220</f>
        <v>0</v>
      </c>
      <c r="S220" s="270">
        <v>0</v>
      </c>
      <c r="T220" s="271">
        <f>H220*S220</f>
        <v>0</v>
      </c>
      <c r="U220" s="272"/>
      <c r="AR220" s="14">
        <v>8</v>
      </c>
      <c r="AT220" s="14" t="s">
        <v>174</v>
      </c>
      <c r="AU220" s="14">
        <v>2</v>
      </c>
      <c r="AY220" s="14" t="s">
        <v>97</v>
      </c>
      <c r="BE220" s="14">
        <f>IF(N220="základná",J220,0)</f>
        <v>0</v>
      </c>
      <c r="BF220" s="14">
        <f>IF(N220="znížená",J220,0)</f>
        <v>0</v>
      </c>
      <c r="BG220" s="14">
        <f>IF(N220="zákl. prenesená",J220,0)</f>
        <v>0</v>
      </c>
      <c r="BH220" s="14">
        <f>IF(N220="zníž. prenesená",J220,0)</f>
        <v>0</v>
      </c>
      <c r="BI220" s="14">
        <f>IF(N220="nulová",J220,0)</f>
        <v>0</v>
      </c>
      <c r="BJ220" s="14">
        <v>1</v>
      </c>
    </row>
    <row r="221" s="14" customFormat="1">
      <c r="B221" s="261"/>
      <c r="C221" s="262" t="s">
        <v>310</v>
      </c>
      <c r="D221" s="262" t="s">
        <v>174</v>
      </c>
      <c r="E221" s="263" t="s">
        <v>311</v>
      </c>
      <c r="F221" s="263" t="s">
        <v>312</v>
      </c>
      <c r="G221" s="264" t="s">
        <v>208</v>
      </c>
      <c r="H221" s="265">
        <v>2</v>
      </c>
      <c r="I221" s="266"/>
      <c r="J221" s="267">
        <f>ROUND(H221*I221,2)</f>
        <v>0</v>
      </c>
      <c r="K221" s="235"/>
      <c r="L221" s="261"/>
      <c r="M221" s="268"/>
      <c r="N221" s="269" t="s">
        <v>36</v>
      </c>
      <c r="O221" s="270"/>
      <c r="P221" s="270">
        <f>H221*O221</f>
        <v>0</v>
      </c>
      <c r="Q221" s="270">
        <v>0</v>
      </c>
      <c r="R221" s="270">
        <f>H221*Q221</f>
        <v>0</v>
      </c>
      <c r="S221" s="270">
        <v>0</v>
      </c>
      <c r="T221" s="271">
        <f>H221*S221</f>
        <v>0</v>
      </c>
      <c r="U221" s="272"/>
      <c r="AR221" s="14">
        <v>8</v>
      </c>
      <c r="AT221" s="14" t="s">
        <v>174</v>
      </c>
      <c r="AU221" s="14">
        <v>2</v>
      </c>
      <c r="AY221" s="14" t="s">
        <v>97</v>
      </c>
      <c r="BE221" s="14">
        <f>IF(N221="základná",J221,0)</f>
        <v>0</v>
      </c>
      <c r="BF221" s="14">
        <f>IF(N221="znížená",J221,0)</f>
        <v>0</v>
      </c>
      <c r="BG221" s="14">
        <f>IF(N221="zákl. prenesená",J221,0)</f>
        <v>0</v>
      </c>
      <c r="BH221" s="14">
        <f>IF(N221="zníž. prenesená",J221,0)</f>
        <v>0</v>
      </c>
      <c r="BI221" s="14">
        <f>IF(N221="nulová",J221,0)</f>
        <v>0</v>
      </c>
      <c r="BJ221" s="14">
        <v>1</v>
      </c>
    </row>
    <row r="222" s="14" customFormat="1">
      <c r="B222" s="261"/>
      <c r="C222" s="262" t="s">
        <v>313</v>
      </c>
      <c r="D222" s="262" t="s">
        <v>174</v>
      </c>
      <c r="E222" s="263" t="s">
        <v>314</v>
      </c>
      <c r="F222" s="263" t="s">
        <v>315</v>
      </c>
      <c r="G222" s="264" t="s">
        <v>208</v>
      </c>
      <c r="H222" s="265">
        <v>2</v>
      </c>
      <c r="I222" s="266"/>
      <c r="J222" s="267">
        <f>ROUND(H222*I222,2)</f>
        <v>0</v>
      </c>
      <c r="K222" s="235"/>
      <c r="L222" s="261"/>
      <c r="M222" s="268"/>
      <c r="N222" s="269" t="s">
        <v>36</v>
      </c>
      <c r="O222" s="270"/>
      <c r="P222" s="270">
        <f>H222*O222</f>
        <v>0</v>
      </c>
      <c r="Q222" s="270">
        <v>0</v>
      </c>
      <c r="R222" s="270">
        <f>H222*Q222</f>
        <v>0</v>
      </c>
      <c r="S222" s="270">
        <v>0</v>
      </c>
      <c r="T222" s="271">
        <f>H222*S222</f>
        <v>0</v>
      </c>
      <c r="U222" s="272"/>
      <c r="AR222" s="14">
        <v>8</v>
      </c>
      <c r="AT222" s="14" t="s">
        <v>174</v>
      </c>
      <c r="AU222" s="14">
        <v>2</v>
      </c>
      <c r="AY222" s="14" t="s">
        <v>97</v>
      </c>
      <c r="BE222" s="14">
        <f>IF(N222="základná",J222,0)</f>
        <v>0</v>
      </c>
      <c r="BF222" s="14">
        <f>IF(N222="znížená",J222,0)</f>
        <v>0</v>
      </c>
      <c r="BG222" s="14">
        <f>IF(N222="zákl. prenesená",J222,0)</f>
        <v>0</v>
      </c>
      <c r="BH222" s="14">
        <f>IF(N222="zníž. prenesená",J222,0)</f>
        <v>0</v>
      </c>
      <c r="BI222" s="14">
        <f>IF(N222="nulová",J222,0)</f>
        <v>0</v>
      </c>
      <c r="BJ222" s="14">
        <v>1</v>
      </c>
    </row>
    <row r="223" s="11" customFormat="1" ht="23.1" customHeight="1">
      <c r="B223" s="224"/>
      <c r="C223" s="225"/>
      <c r="D223" s="214" t="s">
        <v>62</v>
      </c>
      <c r="E223" s="226" t="s">
        <v>145</v>
      </c>
      <c r="F223" s="227" t="s">
        <v>316</v>
      </c>
      <c r="G223" s="228"/>
      <c r="H223" s="229"/>
      <c r="I223" s="230"/>
      <c r="J223" s="230">
        <f>J224 + J225 + J227 + J229</f>
        <v>0</v>
      </c>
      <c r="K223" s="227"/>
      <c r="L223" s="224"/>
      <c r="M223" s="231"/>
      <c r="N223" s="220"/>
      <c r="O223" s="221"/>
      <c r="P223" s="221">
        <f>P224 + P225 + P227 + P229</f>
        <v>0</v>
      </c>
      <c r="Q223" s="221"/>
      <c r="R223" s="221">
        <f>R224 + R225 + R227 + R229</f>
        <v>150.00736000000001</v>
      </c>
      <c r="S223" s="221"/>
      <c r="T223" s="222">
        <f>T224 + T225 + T227 + T229</f>
        <v>0</v>
      </c>
      <c r="U223" s="232"/>
      <c r="AR223" s="11">
        <v>1</v>
      </c>
      <c r="AT223" s="11" t="s">
        <v>62</v>
      </c>
      <c r="AU223" s="11">
        <v>1</v>
      </c>
      <c r="AY223" s="11" t="s">
        <v>97</v>
      </c>
      <c r="BJ223" s="11">
        <v>0</v>
      </c>
    </row>
    <row r="224" s="12" customFormat="1" ht="24">
      <c r="B224" s="233"/>
      <c r="C224" s="234" t="s">
        <v>317</v>
      </c>
      <c r="D224" s="234" t="s">
        <v>100</v>
      </c>
      <c r="E224" s="235" t="s">
        <v>318</v>
      </c>
      <c r="F224" s="235" t="s">
        <v>319</v>
      </c>
      <c r="G224" s="236" t="s">
        <v>208</v>
      </c>
      <c r="H224" s="237">
        <v>2</v>
      </c>
      <c r="I224" s="238"/>
      <c r="J224" s="239">
        <f>ROUND(H224*I224,2)</f>
        <v>0</v>
      </c>
      <c r="K224" s="235"/>
      <c r="L224" s="233"/>
      <c r="M224" s="240"/>
      <c r="N224" s="241" t="s">
        <v>36</v>
      </c>
      <c r="O224" s="242"/>
      <c r="P224" s="242">
        <f>H224*O224</f>
        <v>0</v>
      </c>
      <c r="Q224" s="242">
        <v>0.00068000000000000005</v>
      </c>
      <c r="R224" s="242">
        <f>H224*Q224</f>
        <v>0.0013600000000000001</v>
      </c>
      <c r="S224" s="242">
        <v>0</v>
      </c>
      <c r="T224" s="243">
        <f>H224*S224</f>
        <v>0</v>
      </c>
      <c r="U224" s="244"/>
      <c r="AR224" s="12">
        <v>4</v>
      </c>
      <c r="AT224" s="12" t="s">
        <v>100</v>
      </c>
      <c r="AU224" s="12">
        <v>2</v>
      </c>
      <c r="AY224" s="12" t="s">
        <v>97</v>
      </c>
      <c r="BE224" s="12">
        <f>IF(N224="základná",J224,0)</f>
        <v>0</v>
      </c>
      <c r="BF224" s="12">
        <f>IF(N224="znížená",J224,0)</f>
        <v>0</v>
      </c>
      <c r="BG224" s="12">
        <f>IF(N224="zákl. prenesená",J224,0)</f>
        <v>0</v>
      </c>
      <c r="BH224" s="12">
        <f>IF(N224="zníž. prenesená",J224,0)</f>
        <v>0</v>
      </c>
      <c r="BI224" s="12">
        <f>IF(N224="nulová",J224,0)</f>
        <v>0</v>
      </c>
      <c r="BJ224" s="12">
        <v>1</v>
      </c>
    </row>
    <row r="225" s="14" customFormat="1" ht="24">
      <c r="B225" s="261"/>
      <c r="C225" s="262" t="s">
        <v>320</v>
      </c>
      <c r="D225" s="262" t="s">
        <v>174</v>
      </c>
      <c r="E225" s="263" t="s">
        <v>321</v>
      </c>
      <c r="F225" s="263" t="s">
        <v>322</v>
      </c>
      <c r="G225" s="264" t="s">
        <v>208</v>
      </c>
      <c r="H225" s="265">
        <v>2</v>
      </c>
      <c r="I225" s="266"/>
      <c r="J225" s="267">
        <f>ROUND(H225*I225,2)</f>
        <v>0</v>
      </c>
      <c r="K225" s="235"/>
      <c r="L225" s="261"/>
      <c r="M225" s="268"/>
      <c r="N225" s="269" t="s">
        <v>36</v>
      </c>
      <c r="O225" s="270"/>
      <c r="P225" s="270">
        <f>H225*O225</f>
        <v>0</v>
      </c>
      <c r="Q225" s="270">
        <v>0.0030000000000000001</v>
      </c>
      <c r="R225" s="270">
        <f>H225*Q225</f>
        <v>0.0060000000000000001</v>
      </c>
      <c r="S225" s="270">
        <v>0</v>
      </c>
      <c r="T225" s="271">
        <f>H225*S225</f>
        <v>0</v>
      </c>
      <c r="U225" s="272"/>
      <c r="AR225" s="14">
        <v>8</v>
      </c>
      <c r="AT225" s="14" t="s">
        <v>174</v>
      </c>
      <c r="AU225" s="14">
        <v>2</v>
      </c>
      <c r="AY225" s="14" t="s">
        <v>97</v>
      </c>
      <c r="BE225" s="14">
        <f>IF(N225="základná",J225,0)</f>
        <v>0</v>
      </c>
      <c r="BF225" s="14">
        <f>IF(N225="znížená",J225,0)</f>
        <v>0</v>
      </c>
      <c r="BG225" s="14">
        <f>IF(N225="zákl. prenesená",J225,0)</f>
        <v>0</v>
      </c>
      <c r="BH225" s="14">
        <f>IF(N225="zníž. prenesená",J225,0)</f>
        <v>0</v>
      </c>
      <c r="BI225" s="14">
        <f>IF(N225="nulová",J225,0)</f>
        <v>0</v>
      </c>
      <c r="BJ225" s="14">
        <v>1</v>
      </c>
    </row>
    <row r="226" s="15" customFormat="1" ht="19.5">
      <c r="B226" s="233"/>
      <c r="C226" s="273"/>
      <c r="D226" s="274" t="s">
        <v>180</v>
      </c>
      <c r="E226" s="275"/>
      <c r="F226" s="276" t="s">
        <v>323</v>
      </c>
      <c r="G226" s="277"/>
      <c r="H226" s="278"/>
      <c r="I226" s="279"/>
      <c r="J226" s="279"/>
      <c r="K226" s="280"/>
      <c r="L226" s="233"/>
      <c r="M226" s="240"/>
      <c r="N226" s="241"/>
      <c r="O226" s="242"/>
      <c r="P226" s="242"/>
      <c r="Q226" s="242"/>
      <c r="R226" s="242"/>
      <c r="S226" s="242"/>
      <c r="T226" s="243"/>
      <c r="U226" s="281"/>
      <c r="AT226" s="15" t="s">
        <v>180</v>
      </c>
      <c r="AU226" s="15">
        <v>0</v>
      </c>
      <c r="AY226" s="15" t="s">
        <v>97</v>
      </c>
      <c r="BJ226" s="15">
        <v>0</v>
      </c>
    </row>
    <row r="227" s="14" customFormat="1">
      <c r="B227" s="261"/>
      <c r="C227" s="262" t="s">
        <v>324</v>
      </c>
      <c r="D227" s="262" t="s">
        <v>174</v>
      </c>
      <c r="E227" s="263" t="s">
        <v>325</v>
      </c>
      <c r="F227" s="263" t="s">
        <v>326</v>
      </c>
      <c r="G227" s="264" t="s">
        <v>327</v>
      </c>
      <c r="H227" s="265">
        <v>1</v>
      </c>
      <c r="I227" s="266"/>
      <c r="J227" s="267">
        <f>ROUND(H227*I227,2)</f>
        <v>0</v>
      </c>
      <c r="K227" s="235"/>
      <c r="L227" s="261"/>
      <c r="M227" s="268"/>
      <c r="N227" s="269" t="s">
        <v>36</v>
      </c>
      <c r="O227" s="270"/>
      <c r="P227" s="270">
        <f>H227*O227</f>
        <v>0</v>
      </c>
      <c r="Q227" s="270">
        <v>0</v>
      </c>
      <c r="R227" s="270">
        <f>H227*Q227</f>
        <v>0</v>
      </c>
      <c r="S227" s="270">
        <v>0</v>
      </c>
      <c r="T227" s="271">
        <f>H227*S227</f>
        <v>0</v>
      </c>
      <c r="U227" s="272"/>
      <c r="AR227" s="14">
        <v>8</v>
      </c>
      <c r="AT227" s="14" t="s">
        <v>174</v>
      </c>
      <c r="AU227" s="14">
        <v>2</v>
      </c>
      <c r="AY227" s="14" t="s">
        <v>97</v>
      </c>
      <c r="BE227" s="14">
        <f>IF(N227="základná",J227,0)</f>
        <v>0</v>
      </c>
      <c r="BF227" s="14">
        <f>IF(N227="znížená",J227,0)</f>
        <v>0</v>
      </c>
      <c r="BG227" s="14">
        <f>IF(N227="zákl. prenesená",J227,0)</f>
        <v>0</v>
      </c>
      <c r="BH227" s="14">
        <f>IF(N227="zníž. prenesená",J227,0)</f>
        <v>0</v>
      </c>
      <c r="BI227" s="14">
        <f>IF(N227="nulová",J227,0)</f>
        <v>0</v>
      </c>
      <c r="BJ227" s="14">
        <v>1</v>
      </c>
    </row>
    <row r="228" s="15" customFormat="1" ht="19.5">
      <c r="B228" s="233"/>
      <c r="C228" s="273"/>
      <c r="D228" s="274" t="s">
        <v>180</v>
      </c>
      <c r="E228" s="275"/>
      <c r="F228" s="276" t="s">
        <v>328</v>
      </c>
      <c r="G228" s="277"/>
      <c r="H228" s="278"/>
      <c r="I228" s="279"/>
      <c r="J228" s="279"/>
      <c r="K228" s="280"/>
      <c r="L228" s="233"/>
      <c r="M228" s="240"/>
      <c r="N228" s="241"/>
      <c r="O228" s="242"/>
      <c r="P228" s="242"/>
      <c r="Q228" s="242"/>
      <c r="R228" s="242"/>
      <c r="S228" s="242"/>
      <c r="T228" s="243"/>
      <c r="U228" s="281"/>
      <c r="AT228" s="15" t="s">
        <v>180</v>
      </c>
      <c r="AU228" s="15">
        <v>0</v>
      </c>
      <c r="AY228" s="15" t="s">
        <v>97</v>
      </c>
      <c r="BJ228" s="15">
        <v>0</v>
      </c>
    </row>
    <row r="229" s="14" customFormat="1" ht="24">
      <c r="B229" s="261"/>
      <c r="C229" s="262" t="s">
        <v>329</v>
      </c>
      <c r="D229" s="262" t="s">
        <v>174</v>
      </c>
      <c r="E229" s="263" t="s">
        <v>330</v>
      </c>
      <c r="F229" s="263" t="s">
        <v>331</v>
      </c>
      <c r="G229" s="264" t="s">
        <v>208</v>
      </c>
      <c r="H229" s="265">
        <v>1</v>
      </c>
      <c r="I229" s="266"/>
      <c r="J229" s="267">
        <f>ROUND(H229*I229,2)</f>
        <v>0</v>
      </c>
      <c r="K229" s="235"/>
      <c r="L229" s="261"/>
      <c r="M229" s="268"/>
      <c r="N229" s="269" t="s">
        <v>36</v>
      </c>
      <c r="O229" s="270"/>
      <c r="P229" s="270">
        <f>H229*O229</f>
        <v>0</v>
      </c>
      <c r="Q229" s="270">
        <v>150</v>
      </c>
      <c r="R229" s="270">
        <f>H229*Q229</f>
        <v>150</v>
      </c>
      <c r="S229" s="270">
        <v>0</v>
      </c>
      <c r="T229" s="271">
        <f>H229*S229</f>
        <v>0</v>
      </c>
      <c r="U229" s="272"/>
      <c r="AR229" s="14">
        <v>8</v>
      </c>
      <c r="AT229" s="14" t="s">
        <v>174</v>
      </c>
      <c r="AU229" s="14">
        <v>2</v>
      </c>
      <c r="AY229" s="14" t="s">
        <v>97</v>
      </c>
      <c r="BE229" s="14">
        <f>IF(N229="základná",J229,0)</f>
        <v>0</v>
      </c>
      <c r="BF229" s="14">
        <f>IF(N229="znížená",J229,0)</f>
        <v>0</v>
      </c>
      <c r="BG229" s="14">
        <f>IF(N229="zákl. prenesená",J229,0)</f>
        <v>0</v>
      </c>
      <c r="BH229" s="14">
        <f>IF(N229="zníž. prenesená",J229,0)</f>
        <v>0</v>
      </c>
      <c r="BI229" s="14">
        <f>IF(N229="nulová",J229,0)</f>
        <v>0</v>
      </c>
      <c r="BJ229" s="14">
        <v>1</v>
      </c>
    </row>
    <row r="230" s="11" customFormat="1" ht="23.1" customHeight="1">
      <c r="B230" s="224"/>
      <c r="C230" s="225"/>
      <c r="D230" s="214" t="s">
        <v>62</v>
      </c>
      <c r="E230" s="226" t="s">
        <v>332</v>
      </c>
      <c r="F230" s="227" t="s">
        <v>333</v>
      </c>
      <c r="G230" s="228"/>
      <c r="H230" s="229"/>
      <c r="I230" s="230"/>
      <c r="J230" s="230">
        <f>SUM(J231:J235)</f>
        <v>0</v>
      </c>
      <c r="K230" s="227"/>
      <c r="L230" s="224"/>
      <c r="M230" s="231"/>
      <c r="N230" s="220"/>
      <c r="O230" s="221"/>
      <c r="P230" s="221">
        <f>SUM(P231:P235)</f>
        <v>0</v>
      </c>
      <c r="Q230" s="221"/>
      <c r="R230" s="221">
        <f>SUM(R231:R235)</f>
        <v>0</v>
      </c>
      <c r="S230" s="221"/>
      <c r="T230" s="222">
        <f>SUM(T231:T235)</f>
        <v>0</v>
      </c>
      <c r="U230" s="232"/>
      <c r="AR230" s="11">
        <v>1</v>
      </c>
      <c r="AT230" s="11" t="s">
        <v>62</v>
      </c>
      <c r="AU230" s="11">
        <v>1</v>
      </c>
      <c r="AY230" s="11" t="s">
        <v>97</v>
      </c>
      <c r="BJ230" s="11">
        <v>0</v>
      </c>
    </row>
    <row r="231" s="14" customFormat="1">
      <c r="B231" s="261"/>
      <c r="C231" s="262" t="s">
        <v>334</v>
      </c>
      <c r="D231" s="262" t="s">
        <v>174</v>
      </c>
      <c r="E231" s="263" t="s">
        <v>335</v>
      </c>
      <c r="F231" s="263" t="s">
        <v>336</v>
      </c>
      <c r="G231" s="264" t="s">
        <v>208</v>
      </c>
      <c r="H231" s="265">
        <v>8</v>
      </c>
      <c r="I231" s="266"/>
      <c r="J231" s="267">
        <f>ROUND(H231*I231,2)</f>
        <v>0</v>
      </c>
      <c r="K231" s="235"/>
      <c r="L231" s="261"/>
      <c r="M231" s="268"/>
      <c r="N231" s="269" t="s">
        <v>36</v>
      </c>
      <c r="O231" s="270"/>
      <c r="P231" s="270">
        <f>H231*O231</f>
        <v>0</v>
      </c>
      <c r="Q231" s="270">
        <v>0</v>
      </c>
      <c r="R231" s="270">
        <f>H231*Q231</f>
        <v>0</v>
      </c>
      <c r="S231" s="270">
        <v>0</v>
      </c>
      <c r="T231" s="271">
        <f>H231*S231</f>
        <v>0</v>
      </c>
      <c r="U231" s="272"/>
      <c r="AR231" s="14">
        <v>8</v>
      </c>
      <c r="AT231" s="14" t="s">
        <v>174</v>
      </c>
      <c r="AU231" s="14">
        <v>2</v>
      </c>
      <c r="AY231" s="14" t="s">
        <v>97</v>
      </c>
      <c r="BE231" s="14">
        <f>IF(N231="základná",J231,0)</f>
        <v>0</v>
      </c>
      <c r="BF231" s="14">
        <f>IF(N231="znížená",J231,0)</f>
        <v>0</v>
      </c>
      <c r="BG231" s="14">
        <f>IF(N231="zákl. prenesená",J231,0)</f>
        <v>0</v>
      </c>
      <c r="BH231" s="14">
        <f>IF(N231="zníž. prenesená",J231,0)</f>
        <v>0</v>
      </c>
      <c r="BI231" s="14">
        <f>IF(N231="nulová",J231,0)</f>
        <v>0</v>
      </c>
      <c r="BJ231" s="14">
        <v>1</v>
      </c>
    </row>
    <row r="232" s="14" customFormat="1" ht="24">
      <c r="B232" s="261"/>
      <c r="C232" s="262" t="s">
        <v>337</v>
      </c>
      <c r="D232" s="262" t="s">
        <v>174</v>
      </c>
      <c r="E232" s="263" t="s">
        <v>338</v>
      </c>
      <c r="F232" s="263" t="s">
        <v>339</v>
      </c>
      <c r="G232" s="264" t="s">
        <v>208</v>
      </c>
      <c r="H232" s="265">
        <v>2</v>
      </c>
      <c r="I232" s="266"/>
      <c r="J232" s="267">
        <f>ROUND(H232*I232,2)</f>
        <v>0</v>
      </c>
      <c r="K232" s="235"/>
      <c r="L232" s="261"/>
      <c r="M232" s="268"/>
      <c r="N232" s="269" t="s">
        <v>36</v>
      </c>
      <c r="O232" s="270"/>
      <c r="P232" s="270">
        <f>H232*O232</f>
        <v>0</v>
      </c>
      <c r="Q232" s="270">
        <v>0</v>
      </c>
      <c r="R232" s="270">
        <f>H232*Q232</f>
        <v>0</v>
      </c>
      <c r="S232" s="270">
        <v>0</v>
      </c>
      <c r="T232" s="271">
        <f>H232*S232</f>
        <v>0</v>
      </c>
      <c r="U232" s="272"/>
      <c r="AR232" s="14">
        <v>8</v>
      </c>
      <c r="AT232" s="14" t="s">
        <v>174</v>
      </c>
      <c r="AU232" s="14">
        <v>2</v>
      </c>
      <c r="AY232" s="14" t="s">
        <v>97</v>
      </c>
      <c r="BE232" s="14">
        <f>IF(N232="základná",J232,0)</f>
        <v>0</v>
      </c>
      <c r="BF232" s="14">
        <f>IF(N232="znížená",J232,0)</f>
        <v>0</v>
      </c>
      <c r="BG232" s="14">
        <f>IF(N232="zákl. prenesená",J232,0)</f>
        <v>0</v>
      </c>
      <c r="BH232" s="14">
        <f>IF(N232="zníž. prenesená",J232,0)</f>
        <v>0</v>
      </c>
      <c r="BI232" s="14">
        <f>IF(N232="nulová",J232,0)</f>
        <v>0</v>
      </c>
      <c r="BJ232" s="14">
        <v>1</v>
      </c>
    </row>
    <row r="233" s="14" customFormat="1">
      <c r="B233" s="261"/>
      <c r="C233" s="262" t="s">
        <v>340</v>
      </c>
      <c r="D233" s="262" t="s">
        <v>174</v>
      </c>
      <c r="E233" s="263" t="s">
        <v>341</v>
      </c>
      <c r="F233" s="263" t="s">
        <v>342</v>
      </c>
      <c r="G233" s="264" t="s">
        <v>208</v>
      </c>
      <c r="H233" s="265">
        <v>8</v>
      </c>
      <c r="I233" s="266"/>
      <c r="J233" s="267">
        <f>ROUND(H233*I233,2)</f>
        <v>0</v>
      </c>
      <c r="K233" s="235"/>
      <c r="L233" s="261"/>
      <c r="M233" s="268"/>
      <c r="N233" s="269" t="s">
        <v>36</v>
      </c>
      <c r="O233" s="270"/>
      <c r="P233" s="270">
        <f>H233*O233</f>
        <v>0</v>
      </c>
      <c r="Q233" s="270">
        <v>0</v>
      </c>
      <c r="R233" s="270">
        <f>H233*Q233</f>
        <v>0</v>
      </c>
      <c r="S233" s="270">
        <v>0</v>
      </c>
      <c r="T233" s="271">
        <f>H233*S233</f>
        <v>0</v>
      </c>
      <c r="U233" s="272"/>
      <c r="AR233" s="14">
        <v>8</v>
      </c>
      <c r="AT233" s="14" t="s">
        <v>174</v>
      </c>
      <c r="AU233" s="14">
        <v>2</v>
      </c>
      <c r="AY233" s="14" t="s">
        <v>97</v>
      </c>
      <c r="BE233" s="14">
        <f>IF(N233="základná",J233,0)</f>
        <v>0</v>
      </c>
      <c r="BF233" s="14">
        <f>IF(N233="znížená",J233,0)</f>
        <v>0</v>
      </c>
      <c r="BG233" s="14">
        <f>IF(N233="zákl. prenesená",J233,0)</f>
        <v>0</v>
      </c>
      <c r="BH233" s="14">
        <f>IF(N233="zníž. prenesená",J233,0)</f>
        <v>0</v>
      </c>
      <c r="BI233" s="14">
        <f>IF(N233="nulová",J233,0)</f>
        <v>0</v>
      </c>
      <c r="BJ233" s="14">
        <v>1</v>
      </c>
    </row>
    <row r="234" s="14" customFormat="1">
      <c r="B234" s="261"/>
      <c r="C234" s="262" t="s">
        <v>343</v>
      </c>
      <c r="D234" s="262" t="s">
        <v>174</v>
      </c>
      <c r="E234" s="263" t="s">
        <v>344</v>
      </c>
      <c r="F234" s="263" t="s">
        <v>345</v>
      </c>
      <c r="G234" s="264" t="s">
        <v>287</v>
      </c>
      <c r="H234" s="265">
        <v>1</v>
      </c>
      <c r="I234" s="266"/>
      <c r="J234" s="267">
        <f>ROUND(H234*I234,2)</f>
        <v>0</v>
      </c>
      <c r="K234" s="235"/>
      <c r="L234" s="261"/>
      <c r="M234" s="268"/>
      <c r="N234" s="269" t="s">
        <v>36</v>
      </c>
      <c r="O234" s="270"/>
      <c r="P234" s="270">
        <f>H234*O234</f>
        <v>0</v>
      </c>
      <c r="Q234" s="270">
        <v>0</v>
      </c>
      <c r="R234" s="270">
        <f>H234*Q234</f>
        <v>0</v>
      </c>
      <c r="S234" s="270">
        <v>0</v>
      </c>
      <c r="T234" s="271">
        <f>H234*S234</f>
        <v>0</v>
      </c>
      <c r="U234" s="272"/>
      <c r="AR234" s="14">
        <v>8</v>
      </c>
      <c r="AT234" s="14" t="s">
        <v>174</v>
      </c>
      <c r="AU234" s="14">
        <v>2</v>
      </c>
      <c r="AY234" s="14" t="s">
        <v>97</v>
      </c>
      <c r="BE234" s="14">
        <f>IF(N234="základná",J234,0)</f>
        <v>0</v>
      </c>
      <c r="BF234" s="14">
        <f>IF(N234="znížená",J234,0)</f>
        <v>0</v>
      </c>
      <c r="BG234" s="14">
        <f>IF(N234="zákl. prenesená",J234,0)</f>
        <v>0</v>
      </c>
      <c r="BH234" s="14">
        <f>IF(N234="zníž. prenesená",J234,0)</f>
        <v>0</v>
      </c>
      <c r="BI234" s="14">
        <f>IF(N234="nulová",J234,0)</f>
        <v>0</v>
      </c>
      <c r="BJ234" s="14">
        <v>1</v>
      </c>
    </row>
    <row r="235" s="12" customFormat="1">
      <c r="B235" s="233"/>
      <c r="C235" s="234" t="s">
        <v>346</v>
      </c>
      <c r="D235" s="234" t="s">
        <v>100</v>
      </c>
      <c r="E235" s="235" t="s">
        <v>347</v>
      </c>
      <c r="F235" s="235" t="s">
        <v>348</v>
      </c>
      <c r="G235" s="236" t="s">
        <v>287</v>
      </c>
      <c r="H235" s="237">
        <v>1</v>
      </c>
      <c r="I235" s="238"/>
      <c r="J235" s="239">
        <f>ROUND(H235*I235,2)</f>
        <v>0</v>
      </c>
      <c r="K235" s="235"/>
      <c r="L235" s="233"/>
      <c r="M235" s="240"/>
      <c r="N235" s="241" t="s">
        <v>36</v>
      </c>
      <c r="O235" s="242"/>
      <c r="P235" s="242">
        <f>H235*O235</f>
        <v>0</v>
      </c>
      <c r="Q235" s="242">
        <v>0</v>
      </c>
      <c r="R235" s="242">
        <f>H235*Q235</f>
        <v>0</v>
      </c>
      <c r="S235" s="242">
        <v>0</v>
      </c>
      <c r="T235" s="243">
        <f>H235*S235</f>
        <v>0</v>
      </c>
      <c r="U235" s="244"/>
      <c r="AR235" s="12">
        <v>4</v>
      </c>
      <c r="AT235" s="12" t="s">
        <v>100</v>
      </c>
      <c r="AU235" s="12">
        <v>2</v>
      </c>
      <c r="AY235" s="12" t="s">
        <v>97</v>
      </c>
      <c r="BE235" s="12">
        <f>IF(N235="základná",J235,0)</f>
        <v>0</v>
      </c>
      <c r="BF235" s="12">
        <f>IF(N235="znížená",J235,0)</f>
        <v>0</v>
      </c>
      <c r="BG235" s="12">
        <f>IF(N235="zákl. prenesená",J235,0)</f>
        <v>0</v>
      </c>
      <c r="BH235" s="12">
        <f>IF(N235="zníž. prenesená",J235,0)</f>
        <v>0</v>
      </c>
      <c r="BI235" s="12">
        <f>IF(N235="nulová",J235,0)</f>
        <v>0</v>
      </c>
      <c r="BJ235" s="12">
        <v>1</v>
      </c>
    </row>
    <row r="236" s="11" customFormat="1" ht="23.1" customHeight="1">
      <c r="B236" s="224"/>
      <c r="C236" s="225"/>
      <c r="D236" s="214" t="s">
        <v>62</v>
      </c>
      <c r="E236" s="226" t="s">
        <v>349</v>
      </c>
      <c r="F236" s="227" t="s">
        <v>350</v>
      </c>
      <c r="G236" s="228"/>
      <c r="H236" s="229"/>
      <c r="I236" s="230"/>
      <c r="J236" s="230">
        <f>J237</f>
        <v>0</v>
      </c>
      <c r="K236" s="227"/>
      <c r="L236" s="224"/>
      <c r="M236" s="231"/>
      <c r="N236" s="220"/>
      <c r="O236" s="221"/>
      <c r="P236" s="221">
        <f>P237</f>
        <v>0</v>
      </c>
      <c r="Q236" s="221"/>
      <c r="R236" s="221">
        <f>R237</f>
        <v>0</v>
      </c>
      <c r="S236" s="221"/>
      <c r="T236" s="222">
        <f>T237</f>
        <v>0</v>
      </c>
      <c r="U236" s="232"/>
      <c r="AR236" s="11">
        <v>1</v>
      </c>
      <c r="AT236" s="11" t="s">
        <v>62</v>
      </c>
      <c r="AU236" s="11">
        <v>1</v>
      </c>
      <c r="AY236" s="11" t="s">
        <v>97</v>
      </c>
      <c r="BJ236" s="11">
        <v>0</v>
      </c>
    </row>
    <row r="237" s="12" customFormat="1" ht="24">
      <c r="B237" s="233"/>
      <c r="C237" s="234" t="s">
        <v>351</v>
      </c>
      <c r="D237" s="234" t="s">
        <v>100</v>
      </c>
      <c r="E237" s="235" t="s">
        <v>352</v>
      </c>
      <c r="F237" s="235" t="s">
        <v>353</v>
      </c>
      <c r="G237" s="236" t="s">
        <v>155</v>
      </c>
      <c r="H237" s="237">
        <v>11108.745000000001</v>
      </c>
      <c r="I237" s="238"/>
      <c r="J237" s="239">
        <f>ROUND(H237*I237,2)</f>
        <v>0</v>
      </c>
      <c r="K237" s="235"/>
      <c r="L237" s="233"/>
      <c r="M237" s="240"/>
      <c r="N237" s="241" t="s">
        <v>36</v>
      </c>
      <c r="O237" s="242"/>
      <c r="P237" s="242">
        <f>H237*O237</f>
        <v>0</v>
      </c>
      <c r="Q237" s="242">
        <v>0</v>
      </c>
      <c r="R237" s="242">
        <f>H237*Q237</f>
        <v>0</v>
      </c>
      <c r="S237" s="242">
        <v>0</v>
      </c>
      <c r="T237" s="243">
        <f>H237*S237</f>
        <v>0</v>
      </c>
      <c r="U237" s="244"/>
      <c r="AR237" s="12">
        <v>4</v>
      </c>
      <c r="AT237" s="12" t="s">
        <v>100</v>
      </c>
      <c r="AU237" s="12">
        <v>2</v>
      </c>
      <c r="AY237" s="12" t="s">
        <v>97</v>
      </c>
      <c r="BE237" s="12">
        <f>IF(N237="základná",J237,0)</f>
        <v>0</v>
      </c>
      <c r="BF237" s="12">
        <f>IF(N237="znížená",J237,0)</f>
        <v>0</v>
      </c>
      <c r="BG237" s="12">
        <f>IF(N237="zákl. prenesená",J237,0)</f>
        <v>0</v>
      </c>
      <c r="BH237" s="12">
        <f>IF(N237="zníž. prenesená",J237,0)</f>
        <v>0</v>
      </c>
      <c r="BI237" s="12">
        <f>IF(N237="nulová",J237,0)</f>
        <v>0</v>
      </c>
      <c r="BJ237" s="12">
        <v>1</v>
      </c>
    </row>
    <row r="238" s="10" customFormat="1" ht="26.1" customHeight="1">
      <c r="B238" s="212"/>
      <c r="C238" s="213"/>
      <c r="D238" s="214" t="s">
        <v>62</v>
      </c>
      <c r="E238" s="215" t="s">
        <v>354</v>
      </c>
      <c r="F238" s="10" t="s">
        <v>355</v>
      </c>
      <c r="G238" s="216"/>
      <c r="H238" s="217"/>
      <c r="I238" s="218"/>
      <c r="J238" s="218">
        <f>J239</f>
        <v>0</v>
      </c>
      <c r="L238" s="212"/>
      <c r="M238" s="219"/>
      <c r="N238" s="220"/>
      <c r="O238" s="221"/>
      <c r="P238" s="221">
        <f>P239</f>
        <v>0</v>
      </c>
      <c r="Q238" s="221"/>
      <c r="R238" s="221">
        <f>R239</f>
        <v>29.099475400000003</v>
      </c>
      <c r="S238" s="221"/>
      <c r="T238" s="222">
        <f>T239</f>
        <v>0</v>
      </c>
      <c r="U238" s="223"/>
      <c r="AR238" s="10">
        <v>2</v>
      </c>
      <c r="AT238" s="10" t="s">
        <v>62</v>
      </c>
      <c r="AU238" s="10">
        <v>0</v>
      </c>
      <c r="AY238" s="10" t="s">
        <v>97</v>
      </c>
      <c r="BJ238" s="10">
        <v>0</v>
      </c>
    </row>
    <row r="239" s="11" customFormat="1" ht="23.1" customHeight="1">
      <c r="B239" s="224"/>
      <c r="C239" s="225"/>
      <c r="D239" s="214" t="s">
        <v>62</v>
      </c>
      <c r="E239" s="226" t="s">
        <v>356</v>
      </c>
      <c r="F239" s="227" t="s">
        <v>357</v>
      </c>
      <c r="G239" s="228"/>
      <c r="H239" s="229"/>
      <c r="I239" s="230"/>
      <c r="J239" s="230">
        <f>J240 + J241 + J244 + J248 + J249 + J250 + J251 + J252 + J253 + J254 + J255 + J258 + J261 + J262 + J264 + J265 + J266 + J268</f>
        <v>0</v>
      </c>
      <c r="K239" s="227"/>
      <c r="L239" s="224"/>
      <c r="M239" s="231"/>
      <c r="N239" s="220"/>
      <c r="O239" s="221"/>
      <c r="P239" s="221">
        <f>P240 + P241 + P244 + P248 + P249 + P250 + P251 + P252 + P253 + P254 + P255 + P258 + P261 + P262 + P264 + P265 + P266 + P268</f>
        <v>0</v>
      </c>
      <c r="Q239" s="221"/>
      <c r="R239" s="221">
        <f>R240 + R241 + R244 + R248 + R249 + R250 + R251 + R252 + R253 + R254 + R255 + R258 + R261 + R262 + R264 + R265 + R266 + R268</f>
        <v>29.099475400000003</v>
      </c>
      <c r="S239" s="221"/>
      <c r="T239" s="222">
        <f>T240 + T241 + T244 + T248 + T249 + T250 + T251 + T252 + T253 + T254 + T255 + T258 + T261 + T262 + T264 + T265 + T266 + T268</f>
        <v>0</v>
      </c>
      <c r="U239" s="232"/>
      <c r="AR239" s="11">
        <v>2</v>
      </c>
      <c r="AT239" s="11" t="s">
        <v>62</v>
      </c>
      <c r="AU239" s="11">
        <v>1</v>
      </c>
      <c r="AY239" s="11" t="s">
        <v>97</v>
      </c>
      <c r="BJ239" s="11">
        <v>0</v>
      </c>
    </row>
    <row r="240" s="12" customFormat="1" ht="24">
      <c r="B240" s="233"/>
      <c r="C240" s="234" t="s">
        <v>358</v>
      </c>
      <c r="D240" s="234" t="s">
        <v>100</v>
      </c>
      <c r="E240" s="235" t="s">
        <v>359</v>
      </c>
      <c r="F240" s="235" t="s">
        <v>360</v>
      </c>
      <c r="G240" s="236" t="s">
        <v>208</v>
      </c>
      <c r="H240" s="237">
        <v>26</v>
      </c>
      <c r="I240" s="238"/>
      <c r="J240" s="239">
        <f>ROUND(H240*I240,2)</f>
        <v>0</v>
      </c>
      <c r="K240" s="235"/>
      <c r="L240" s="233"/>
      <c r="M240" s="240"/>
      <c r="N240" s="241" t="s">
        <v>36</v>
      </c>
      <c r="O240" s="242"/>
      <c r="P240" s="242">
        <f>H240*O240</f>
        <v>0</v>
      </c>
      <c r="Q240" s="242">
        <v>0.10964002</v>
      </c>
      <c r="R240" s="242">
        <f>H240*Q240</f>
        <v>2.8506405200000002</v>
      </c>
      <c r="S240" s="242">
        <v>0</v>
      </c>
      <c r="T240" s="243">
        <f>H240*S240</f>
        <v>0</v>
      </c>
      <c r="U240" s="244"/>
      <c r="AR240" s="12">
        <v>4</v>
      </c>
      <c r="AT240" s="12" t="s">
        <v>100</v>
      </c>
      <c r="AU240" s="12">
        <v>2</v>
      </c>
      <c r="AY240" s="12" t="s">
        <v>97</v>
      </c>
      <c r="BE240" s="12">
        <f>IF(N240="základná",J240,0)</f>
        <v>0</v>
      </c>
      <c r="BF240" s="12">
        <f>IF(N240="znížená",J240,0)</f>
        <v>0</v>
      </c>
      <c r="BG240" s="12">
        <f>IF(N240="zákl. prenesená",J240,0)</f>
        <v>0</v>
      </c>
      <c r="BH240" s="12">
        <f>IF(N240="zníž. prenesená",J240,0)</f>
        <v>0</v>
      </c>
      <c r="BI240" s="12">
        <f>IF(N240="nulová",J240,0)</f>
        <v>0</v>
      </c>
      <c r="BJ240" s="12">
        <v>1</v>
      </c>
    </row>
    <row r="241" s="14" customFormat="1" ht="24">
      <c r="B241" s="261"/>
      <c r="C241" s="262" t="s">
        <v>361</v>
      </c>
      <c r="D241" s="262" t="s">
        <v>174</v>
      </c>
      <c r="E241" s="263" t="s">
        <v>362</v>
      </c>
      <c r="F241" s="263" t="s">
        <v>363</v>
      </c>
      <c r="G241" s="264" t="s">
        <v>185</v>
      </c>
      <c r="H241" s="265">
        <v>120</v>
      </c>
      <c r="I241" s="266"/>
      <c r="J241" s="267">
        <f>ROUND(H241*I241,2)</f>
        <v>0</v>
      </c>
      <c r="K241" s="235"/>
      <c r="L241" s="261"/>
      <c r="M241" s="268"/>
      <c r="N241" s="269" t="s">
        <v>36</v>
      </c>
      <c r="O241" s="270"/>
      <c r="P241" s="270">
        <f>H241*O241</f>
        <v>0</v>
      </c>
      <c r="Q241" s="270">
        <v>0.00643</v>
      </c>
      <c r="R241" s="270">
        <f>H241*Q241</f>
        <v>0.77159999999999995</v>
      </c>
      <c r="S241" s="270">
        <v>0</v>
      </c>
      <c r="T241" s="271">
        <f>H241*S241</f>
        <v>0</v>
      </c>
      <c r="U241" s="272"/>
      <c r="AR241" s="14">
        <v>8</v>
      </c>
      <c r="AT241" s="14" t="s">
        <v>174</v>
      </c>
      <c r="AU241" s="14">
        <v>2</v>
      </c>
      <c r="AY241" s="14" t="s">
        <v>97</v>
      </c>
      <c r="BE241" s="14">
        <f>IF(N241="základná",J241,0)</f>
        <v>0</v>
      </c>
      <c r="BF241" s="14">
        <f>IF(N241="znížená",J241,0)</f>
        <v>0</v>
      </c>
      <c r="BG241" s="14">
        <f>IF(N241="zákl. prenesená",J241,0)</f>
        <v>0</v>
      </c>
      <c r="BH241" s="14">
        <f>IF(N241="zníž. prenesená",J241,0)</f>
        <v>0</v>
      </c>
      <c r="BI241" s="14">
        <f>IF(N241="nulová",J241,0)</f>
        <v>0</v>
      </c>
      <c r="BJ241" s="14">
        <v>1</v>
      </c>
    </row>
    <row r="242" s="13" customFormat="1" ht="12">
      <c r="B242" s="245"/>
      <c r="C242" s="246"/>
      <c r="D242" s="247" t="s">
        <v>108</v>
      </c>
      <c r="E242" s="248"/>
      <c r="F242" s="249" t="s">
        <v>364</v>
      </c>
      <c r="G242" s="250"/>
      <c r="H242" s="251">
        <v>120</v>
      </c>
      <c r="I242" s="252"/>
      <c r="J242" s="252"/>
      <c r="K242" s="253"/>
      <c r="L242" s="245"/>
      <c r="M242" s="254"/>
      <c r="N242" s="253"/>
      <c r="O242" s="255"/>
      <c r="P242" s="255"/>
      <c r="Q242" s="255"/>
      <c r="R242" s="255"/>
      <c r="S242" s="255"/>
      <c r="T242" s="256"/>
      <c r="U242" s="257"/>
      <c r="AT242" s="13" t="s">
        <v>108</v>
      </c>
      <c r="AU242" s="13">
        <v>0</v>
      </c>
      <c r="AV242" s="13">
        <v>2</v>
      </c>
      <c r="AW242" s="13" t="b">
        <v>1</v>
      </c>
      <c r="AY242" s="13" t="s">
        <v>97</v>
      </c>
      <c r="BJ242" s="13">
        <v>0</v>
      </c>
    </row>
    <row r="243" s="13" customFormat="1" ht="12">
      <c r="B243" s="245"/>
      <c r="C243" s="246"/>
      <c r="D243" s="247" t="s">
        <v>108</v>
      </c>
      <c r="E243" s="248"/>
      <c r="F243" s="258" t="s">
        <v>110</v>
      </c>
      <c r="G243" s="259"/>
      <c r="H243" s="260">
        <v>120</v>
      </c>
      <c r="I243" s="252"/>
      <c r="J243" s="252"/>
      <c r="K243" s="253"/>
      <c r="L243" s="245"/>
      <c r="M243" s="254"/>
      <c r="N243" s="253"/>
      <c r="O243" s="255"/>
      <c r="P243" s="255"/>
      <c r="Q243" s="255"/>
      <c r="R243" s="255"/>
      <c r="S243" s="255"/>
      <c r="T243" s="256"/>
      <c r="U243" s="257"/>
      <c r="AT243" s="13" t="s">
        <v>108</v>
      </c>
      <c r="AU243" s="13">
        <v>0</v>
      </c>
      <c r="AV243" s="13">
        <v>4</v>
      </c>
      <c r="AW243" s="13" t="b">
        <v>1</v>
      </c>
      <c r="AX243" s="13" t="b">
        <v>1</v>
      </c>
      <c r="AY243" s="13" t="s">
        <v>97</v>
      </c>
      <c r="BJ243" s="13">
        <v>0</v>
      </c>
    </row>
    <row r="244" s="14" customFormat="1" ht="24">
      <c r="B244" s="261"/>
      <c r="C244" s="262" t="s">
        <v>365</v>
      </c>
      <c r="D244" s="262" t="s">
        <v>174</v>
      </c>
      <c r="E244" s="263" t="s">
        <v>366</v>
      </c>
      <c r="F244" s="263" t="s">
        <v>367</v>
      </c>
      <c r="G244" s="264" t="s">
        <v>185</v>
      </c>
      <c r="H244" s="265">
        <v>210</v>
      </c>
      <c r="I244" s="266"/>
      <c r="J244" s="267">
        <f>ROUND(H244*I244,2)</f>
        <v>0</v>
      </c>
      <c r="K244" s="235"/>
      <c r="L244" s="261"/>
      <c r="M244" s="268"/>
      <c r="N244" s="269" t="s">
        <v>36</v>
      </c>
      <c r="O244" s="270"/>
      <c r="P244" s="270">
        <f>H244*O244</f>
        <v>0</v>
      </c>
      <c r="Q244" s="270">
        <v>0</v>
      </c>
      <c r="R244" s="270">
        <f>H244*Q244</f>
        <v>0</v>
      </c>
      <c r="S244" s="270">
        <v>0</v>
      </c>
      <c r="T244" s="271">
        <f>H244*S244</f>
        <v>0</v>
      </c>
      <c r="U244" s="272"/>
      <c r="AR244" s="14">
        <v>8</v>
      </c>
      <c r="AT244" s="14" t="s">
        <v>174</v>
      </c>
      <c r="AU244" s="14">
        <v>2</v>
      </c>
      <c r="AY244" s="14" t="s">
        <v>97</v>
      </c>
      <c r="BE244" s="14">
        <f>IF(N244="základná",J244,0)</f>
        <v>0</v>
      </c>
      <c r="BF244" s="14">
        <f>IF(N244="znížená",J244,0)</f>
        <v>0</v>
      </c>
      <c r="BG244" s="14">
        <f>IF(N244="zákl. prenesená",J244,0)</f>
        <v>0</v>
      </c>
      <c r="BH244" s="14">
        <f>IF(N244="zníž. prenesená",J244,0)</f>
        <v>0</v>
      </c>
      <c r="BI244" s="14">
        <f>IF(N244="nulová",J244,0)</f>
        <v>0</v>
      </c>
      <c r="BJ244" s="14">
        <v>1</v>
      </c>
    </row>
    <row r="245" s="13" customFormat="1" ht="12">
      <c r="B245" s="245"/>
      <c r="C245" s="246"/>
      <c r="D245" s="247" t="s">
        <v>108</v>
      </c>
      <c r="E245" s="248"/>
      <c r="F245" s="249" t="s">
        <v>368</v>
      </c>
      <c r="G245" s="250"/>
      <c r="H245" s="251">
        <v>126</v>
      </c>
      <c r="I245" s="252"/>
      <c r="J245" s="252"/>
      <c r="K245" s="253"/>
      <c r="L245" s="245"/>
      <c r="M245" s="254"/>
      <c r="N245" s="253"/>
      <c r="O245" s="255"/>
      <c r="P245" s="255"/>
      <c r="Q245" s="255"/>
      <c r="R245" s="255"/>
      <c r="S245" s="255"/>
      <c r="T245" s="256"/>
      <c r="U245" s="257"/>
      <c r="AT245" s="13" t="s">
        <v>108</v>
      </c>
      <c r="AU245" s="13">
        <v>0</v>
      </c>
      <c r="AV245" s="13">
        <v>2</v>
      </c>
      <c r="AW245" s="13" t="b">
        <v>1</v>
      </c>
      <c r="AY245" s="13" t="s">
        <v>97</v>
      </c>
      <c r="BJ245" s="13">
        <v>0</v>
      </c>
    </row>
    <row r="246" s="13" customFormat="1" ht="12">
      <c r="B246" s="245"/>
      <c r="C246" s="246"/>
      <c r="D246" s="247" t="s">
        <v>108</v>
      </c>
      <c r="E246" s="248"/>
      <c r="F246" s="249" t="s">
        <v>369</v>
      </c>
      <c r="G246" s="250"/>
      <c r="H246" s="251">
        <v>84</v>
      </c>
      <c r="I246" s="252"/>
      <c r="J246" s="252"/>
      <c r="K246" s="253"/>
      <c r="L246" s="245"/>
      <c r="M246" s="254"/>
      <c r="N246" s="253"/>
      <c r="O246" s="255"/>
      <c r="P246" s="255"/>
      <c r="Q246" s="255"/>
      <c r="R246" s="255"/>
      <c r="S246" s="255"/>
      <c r="T246" s="256"/>
      <c r="U246" s="257"/>
      <c r="AT246" s="13" t="s">
        <v>108</v>
      </c>
      <c r="AU246" s="13">
        <v>0</v>
      </c>
      <c r="AV246" s="13">
        <v>2</v>
      </c>
      <c r="AW246" s="13" t="b">
        <v>1</v>
      </c>
      <c r="AY246" s="13" t="s">
        <v>97</v>
      </c>
      <c r="BJ246" s="13">
        <v>0</v>
      </c>
    </row>
    <row r="247" s="13" customFormat="1" ht="12">
      <c r="B247" s="245"/>
      <c r="C247" s="246"/>
      <c r="D247" s="247" t="s">
        <v>108</v>
      </c>
      <c r="E247" s="248"/>
      <c r="F247" s="258" t="s">
        <v>110</v>
      </c>
      <c r="G247" s="259"/>
      <c r="H247" s="260">
        <v>210</v>
      </c>
      <c r="I247" s="252"/>
      <c r="J247" s="252"/>
      <c r="K247" s="253"/>
      <c r="L247" s="245"/>
      <c r="M247" s="254"/>
      <c r="N247" s="253"/>
      <c r="O247" s="255"/>
      <c r="P247" s="255"/>
      <c r="Q247" s="255"/>
      <c r="R247" s="255"/>
      <c r="S247" s="255"/>
      <c r="T247" s="256"/>
      <c r="U247" s="257"/>
      <c r="AT247" s="13" t="s">
        <v>108</v>
      </c>
      <c r="AU247" s="13">
        <v>0</v>
      </c>
      <c r="AV247" s="13">
        <v>4</v>
      </c>
      <c r="AW247" s="13" t="b">
        <v>1</v>
      </c>
      <c r="AX247" s="13" t="b">
        <v>1</v>
      </c>
      <c r="AY247" s="13" t="s">
        <v>97</v>
      </c>
      <c r="BJ247" s="13">
        <v>0</v>
      </c>
    </row>
    <row r="248" s="12" customFormat="1">
      <c r="B248" s="233"/>
      <c r="C248" s="234" t="s">
        <v>370</v>
      </c>
      <c r="D248" s="234" t="s">
        <v>100</v>
      </c>
      <c r="E248" s="235" t="s">
        <v>371</v>
      </c>
      <c r="F248" s="235" t="s">
        <v>372</v>
      </c>
      <c r="G248" s="236" t="s">
        <v>373</v>
      </c>
      <c r="H248" s="237">
        <v>1805.04</v>
      </c>
      <c r="I248" s="238"/>
      <c r="J248" s="239">
        <f>ROUND(H248*I248,2)</f>
        <v>0</v>
      </c>
      <c r="K248" s="235"/>
      <c r="L248" s="233"/>
      <c r="M248" s="240"/>
      <c r="N248" s="241" t="s">
        <v>36</v>
      </c>
      <c r="O248" s="242"/>
      <c r="P248" s="242">
        <f>H248*O248</f>
        <v>0</v>
      </c>
      <c r="Q248" s="242">
        <v>0</v>
      </c>
      <c r="R248" s="242">
        <f>H248*Q248</f>
        <v>0</v>
      </c>
      <c r="S248" s="242">
        <v>0</v>
      </c>
      <c r="T248" s="243">
        <f>H248*S248</f>
        <v>0</v>
      </c>
      <c r="U248" s="244"/>
      <c r="AR248" s="12">
        <v>16</v>
      </c>
      <c r="AT248" s="12" t="s">
        <v>100</v>
      </c>
      <c r="AU248" s="12">
        <v>2</v>
      </c>
      <c r="AY248" s="12" t="s">
        <v>97</v>
      </c>
      <c r="BE248" s="12">
        <f>IF(N248="základná",J248,0)</f>
        <v>0</v>
      </c>
      <c r="BF248" s="12">
        <f>IF(N248="znížená",J248,0)</f>
        <v>0</v>
      </c>
      <c r="BG248" s="12">
        <f>IF(N248="zákl. prenesená",J248,0)</f>
        <v>0</v>
      </c>
      <c r="BH248" s="12">
        <f>IF(N248="zníž. prenesená",J248,0)</f>
        <v>0</v>
      </c>
      <c r="BI248" s="12">
        <f>IF(N248="nulová",J248,0)</f>
        <v>0</v>
      </c>
      <c r="BJ248" s="12">
        <v>1</v>
      </c>
    </row>
    <row r="249" s="12" customFormat="1">
      <c r="B249" s="233"/>
      <c r="C249" s="234" t="s">
        <v>374</v>
      </c>
      <c r="D249" s="234" t="s">
        <v>100</v>
      </c>
      <c r="E249" s="235" t="s">
        <v>375</v>
      </c>
      <c r="F249" s="235" t="s">
        <v>376</v>
      </c>
      <c r="G249" s="236" t="s">
        <v>103</v>
      </c>
      <c r="H249" s="237">
        <v>833</v>
      </c>
      <c r="I249" s="238"/>
      <c r="J249" s="239">
        <f>ROUND(H249*I249,2)</f>
        <v>0</v>
      </c>
      <c r="K249" s="235"/>
      <c r="L249" s="233"/>
      <c r="M249" s="240"/>
      <c r="N249" s="241" t="s">
        <v>36</v>
      </c>
      <c r="O249" s="242"/>
      <c r="P249" s="242">
        <f>H249*O249</f>
        <v>0</v>
      </c>
      <c r="Q249" s="242">
        <v>7.3819999999999995E-05</v>
      </c>
      <c r="R249" s="242">
        <f>H249*Q249</f>
        <v>0.061492059999999994</v>
      </c>
      <c r="S249" s="242">
        <v>0</v>
      </c>
      <c r="T249" s="243">
        <f>H249*S249</f>
        <v>0</v>
      </c>
      <c r="U249" s="244"/>
      <c r="AR249" s="12">
        <v>16</v>
      </c>
      <c r="AT249" s="12" t="s">
        <v>100</v>
      </c>
      <c r="AU249" s="12">
        <v>2</v>
      </c>
      <c r="AY249" s="12" t="s">
        <v>97</v>
      </c>
      <c r="BE249" s="12">
        <f>IF(N249="základná",J249,0)</f>
        <v>0</v>
      </c>
      <c r="BF249" s="12">
        <f>IF(N249="znížená",J249,0)</f>
        <v>0</v>
      </c>
      <c r="BG249" s="12">
        <f>IF(N249="zákl. prenesená",J249,0)</f>
        <v>0</v>
      </c>
      <c r="BH249" s="12">
        <f>IF(N249="zníž. prenesená",J249,0)</f>
        <v>0</v>
      </c>
      <c r="BI249" s="12">
        <f>IF(N249="nulová",J249,0)</f>
        <v>0</v>
      </c>
      <c r="BJ249" s="12">
        <v>1</v>
      </c>
    </row>
    <row r="250" s="14" customFormat="1" ht="24">
      <c r="B250" s="261"/>
      <c r="C250" s="262" t="s">
        <v>377</v>
      </c>
      <c r="D250" s="262" t="s">
        <v>174</v>
      </c>
      <c r="E250" s="263" t="s">
        <v>378</v>
      </c>
      <c r="F250" s="263" t="s">
        <v>379</v>
      </c>
      <c r="G250" s="264" t="s">
        <v>103</v>
      </c>
      <c r="H250" s="265">
        <v>874.64999999999998</v>
      </c>
      <c r="I250" s="266"/>
      <c r="J250" s="267">
        <f>ROUND(H250*I250,2)</f>
        <v>0</v>
      </c>
      <c r="K250" s="235"/>
      <c r="L250" s="261"/>
      <c r="M250" s="268"/>
      <c r="N250" s="269" t="s">
        <v>36</v>
      </c>
      <c r="O250" s="270"/>
      <c r="P250" s="270">
        <f>H250*O250</f>
        <v>0</v>
      </c>
      <c r="Q250" s="270">
        <v>0</v>
      </c>
      <c r="R250" s="270">
        <f>H250*Q250</f>
        <v>0</v>
      </c>
      <c r="S250" s="270">
        <v>0</v>
      </c>
      <c r="T250" s="271">
        <f>H250*S250</f>
        <v>0</v>
      </c>
      <c r="U250" s="272"/>
      <c r="AR250" s="14">
        <v>32</v>
      </c>
      <c r="AT250" s="14" t="s">
        <v>174</v>
      </c>
      <c r="AU250" s="14">
        <v>2</v>
      </c>
      <c r="AY250" s="14" t="s">
        <v>97</v>
      </c>
      <c r="BE250" s="14">
        <f>IF(N250="základná",J250,0)</f>
        <v>0</v>
      </c>
      <c r="BF250" s="14">
        <f>IF(N250="znížená",J250,0)</f>
        <v>0</v>
      </c>
      <c r="BG250" s="14">
        <f>IF(N250="zákl. prenesená",J250,0)</f>
        <v>0</v>
      </c>
      <c r="BH250" s="14">
        <f>IF(N250="zníž. prenesená",J250,0)</f>
        <v>0</v>
      </c>
      <c r="BI250" s="14">
        <f>IF(N250="nulová",J250,0)</f>
        <v>0</v>
      </c>
      <c r="BJ250" s="14">
        <v>1</v>
      </c>
    </row>
    <row r="251" s="12" customFormat="1" ht="24">
      <c r="B251" s="233"/>
      <c r="C251" s="234" t="s">
        <v>380</v>
      </c>
      <c r="D251" s="234" t="s">
        <v>100</v>
      </c>
      <c r="E251" s="235" t="s">
        <v>381</v>
      </c>
      <c r="F251" s="235" t="s">
        <v>382</v>
      </c>
      <c r="G251" s="236" t="s">
        <v>383</v>
      </c>
      <c r="H251" s="237">
        <v>3</v>
      </c>
      <c r="I251" s="238"/>
      <c r="J251" s="239">
        <f>ROUND(H251*I251,2)</f>
        <v>0</v>
      </c>
      <c r="K251" s="235"/>
      <c r="L251" s="233"/>
      <c r="M251" s="240"/>
      <c r="N251" s="241" t="s">
        <v>36</v>
      </c>
      <c r="O251" s="242"/>
      <c r="P251" s="242">
        <f>H251*O251</f>
        <v>0</v>
      </c>
      <c r="Q251" s="242">
        <v>0</v>
      </c>
      <c r="R251" s="242">
        <f>H251*Q251</f>
        <v>0</v>
      </c>
      <c r="S251" s="242">
        <v>0</v>
      </c>
      <c r="T251" s="243">
        <f>H251*S251</f>
        <v>0</v>
      </c>
      <c r="U251" s="244"/>
      <c r="AR251" s="12">
        <v>4</v>
      </c>
      <c r="AT251" s="12" t="s">
        <v>100</v>
      </c>
      <c r="AU251" s="12">
        <v>2</v>
      </c>
      <c r="AY251" s="12" t="s">
        <v>97</v>
      </c>
      <c r="BE251" s="12">
        <f>IF(N251="základná",J251,0)</f>
        <v>0</v>
      </c>
      <c r="BF251" s="12">
        <f>IF(N251="znížená",J251,0)</f>
        <v>0</v>
      </c>
      <c r="BG251" s="12">
        <f>IF(N251="zákl. prenesená",J251,0)</f>
        <v>0</v>
      </c>
      <c r="BH251" s="12">
        <f>IF(N251="zníž. prenesená",J251,0)</f>
        <v>0</v>
      </c>
      <c r="BI251" s="12">
        <f>IF(N251="nulová",J251,0)</f>
        <v>0</v>
      </c>
      <c r="BJ251" s="12">
        <v>1</v>
      </c>
    </row>
    <row r="252" s="12" customFormat="1" ht="24">
      <c r="B252" s="233"/>
      <c r="C252" s="234" t="s">
        <v>384</v>
      </c>
      <c r="D252" s="234" t="s">
        <v>100</v>
      </c>
      <c r="E252" s="235" t="s">
        <v>385</v>
      </c>
      <c r="F252" s="235" t="s">
        <v>386</v>
      </c>
      <c r="G252" s="236" t="s">
        <v>208</v>
      </c>
      <c r="H252" s="237">
        <v>26</v>
      </c>
      <c r="I252" s="238"/>
      <c r="J252" s="239">
        <f>ROUND(H252*I252,2)</f>
        <v>0</v>
      </c>
      <c r="K252" s="235"/>
      <c r="L252" s="233"/>
      <c r="M252" s="240"/>
      <c r="N252" s="241" t="s">
        <v>36</v>
      </c>
      <c r="O252" s="242"/>
      <c r="P252" s="242">
        <f>H252*O252</f>
        <v>0</v>
      </c>
      <c r="Q252" s="242">
        <v>0.00014999999999999999</v>
      </c>
      <c r="R252" s="242">
        <f>H252*Q252</f>
        <v>0.0038999999999999998</v>
      </c>
      <c r="S252" s="242">
        <v>0</v>
      </c>
      <c r="T252" s="243">
        <f>H252*S252</f>
        <v>0</v>
      </c>
      <c r="U252" s="244"/>
      <c r="AR252" s="12">
        <v>4</v>
      </c>
      <c r="AT252" s="12" t="s">
        <v>100</v>
      </c>
      <c r="AU252" s="12">
        <v>2</v>
      </c>
      <c r="AY252" s="12" t="s">
        <v>97</v>
      </c>
      <c r="BE252" s="12">
        <f>IF(N252="základná",J252,0)</f>
        <v>0</v>
      </c>
      <c r="BF252" s="12">
        <f>IF(N252="znížená",J252,0)</f>
        <v>0</v>
      </c>
      <c r="BG252" s="12">
        <f>IF(N252="zákl. prenesená",J252,0)</f>
        <v>0</v>
      </c>
      <c r="BH252" s="12">
        <f>IF(N252="zníž. prenesená",J252,0)</f>
        <v>0</v>
      </c>
      <c r="BI252" s="12">
        <f>IF(N252="nulová",J252,0)</f>
        <v>0</v>
      </c>
      <c r="BJ252" s="12">
        <v>1</v>
      </c>
    </row>
    <row r="253" s="14" customFormat="1">
      <c r="B253" s="261"/>
      <c r="C253" s="262" t="s">
        <v>387</v>
      </c>
      <c r="D253" s="262" t="s">
        <v>174</v>
      </c>
      <c r="E253" s="263" t="s">
        <v>388</v>
      </c>
      <c r="F253" s="263" t="s">
        <v>389</v>
      </c>
      <c r="G253" s="264" t="s">
        <v>208</v>
      </c>
      <c r="H253" s="265">
        <v>26</v>
      </c>
      <c r="I253" s="266"/>
      <c r="J253" s="267">
        <f>ROUND(H253*I253,2)</f>
        <v>0</v>
      </c>
      <c r="K253" s="235"/>
      <c r="L253" s="261"/>
      <c r="M253" s="268"/>
      <c r="N253" s="269" t="s">
        <v>36</v>
      </c>
      <c r="O253" s="270"/>
      <c r="P253" s="270">
        <f>H253*O253</f>
        <v>0</v>
      </c>
      <c r="Q253" s="270">
        <v>0.0035200000000000001</v>
      </c>
      <c r="R253" s="270">
        <f>H253*Q253</f>
        <v>0.091520000000000004</v>
      </c>
      <c r="S253" s="270">
        <v>0</v>
      </c>
      <c r="T253" s="271">
        <f>H253*S253</f>
        <v>0</v>
      </c>
      <c r="U253" s="272"/>
      <c r="AR253" s="14">
        <v>8</v>
      </c>
      <c r="AT253" s="14" t="s">
        <v>174</v>
      </c>
      <c r="AU253" s="14">
        <v>2</v>
      </c>
      <c r="AY253" s="14" t="s">
        <v>97</v>
      </c>
      <c r="BE253" s="14">
        <f>IF(N253="základná",J253,0)</f>
        <v>0</v>
      </c>
      <c r="BF253" s="14">
        <f>IF(N253="znížená",J253,0)</f>
        <v>0</v>
      </c>
      <c r="BG253" s="14">
        <f>IF(N253="zákl. prenesená",J253,0)</f>
        <v>0</v>
      </c>
      <c r="BH253" s="14">
        <f>IF(N253="zníž. prenesená",J253,0)</f>
        <v>0</v>
      </c>
      <c r="BI253" s="14">
        <f>IF(N253="nulová",J253,0)</f>
        <v>0</v>
      </c>
      <c r="BJ253" s="14">
        <v>1</v>
      </c>
    </row>
    <row r="254" s="12" customFormat="1" ht="24">
      <c r="B254" s="233"/>
      <c r="C254" s="234" t="s">
        <v>390</v>
      </c>
      <c r="D254" s="234" t="s">
        <v>100</v>
      </c>
      <c r="E254" s="235" t="s">
        <v>359</v>
      </c>
      <c r="F254" s="235" t="s">
        <v>360</v>
      </c>
      <c r="G254" s="236" t="s">
        <v>208</v>
      </c>
      <c r="H254" s="237">
        <v>141</v>
      </c>
      <c r="I254" s="238"/>
      <c r="J254" s="239">
        <f>ROUND(H254*I254,2)</f>
        <v>0</v>
      </c>
      <c r="K254" s="235"/>
      <c r="L254" s="233"/>
      <c r="M254" s="240"/>
      <c r="N254" s="241" t="s">
        <v>36</v>
      </c>
      <c r="O254" s="242"/>
      <c r="P254" s="242">
        <f>H254*O254</f>
        <v>0</v>
      </c>
      <c r="Q254" s="242">
        <v>0.10964002</v>
      </c>
      <c r="R254" s="242">
        <f>H254*Q254</f>
        <v>15.45924282</v>
      </c>
      <c r="S254" s="242">
        <v>0</v>
      </c>
      <c r="T254" s="243">
        <f>H254*S254</f>
        <v>0</v>
      </c>
      <c r="U254" s="244"/>
      <c r="AR254" s="12">
        <v>4</v>
      </c>
      <c r="AT254" s="12" t="s">
        <v>100</v>
      </c>
      <c r="AU254" s="12">
        <v>2</v>
      </c>
      <c r="AY254" s="12" t="s">
        <v>97</v>
      </c>
      <c r="BE254" s="12">
        <f>IF(N254="základná",J254,0)</f>
        <v>0</v>
      </c>
      <c r="BF254" s="12">
        <f>IF(N254="znížená",J254,0)</f>
        <v>0</v>
      </c>
      <c r="BG254" s="12">
        <f>IF(N254="zákl. prenesená",J254,0)</f>
        <v>0</v>
      </c>
      <c r="BH254" s="12">
        <f>IF(N254="zníž. prenesená",J254,0)</f>
        <v>0</v>
      </c>
      <c r="BI254" s="12">
        <f>IF(N254="nulová",J254,0)</f>
        <v>0</v>
      </c>
      <c r="BJ254" s="12">
        <v>1</v>
      </c>
    </row>
    <row r="255" s="14" customFormat="1">
      <c r="B255" s="261"/>
      <c r="C255" s="262" t="s">
        <v>391</v>
      </c>
      <c r="D255" s="262" t="s">
        <v>174</v>
      </c>
      <c r="E255" s="263" t="s">
        <v>392</v>
      </c>
      <c r="F255" s="263" t="s">
        <v>393</v>
      </c>
      <c r="G255" s="264" t="s">
        <v>155</v>
      </c>
      <c r="H255" s="265">
        <v>1.2410000000000001</v>
      </c>
      <c r="I255" s="266"/>
      <c r="J255" s="267">
        <f>ROUND(H255*I255,2)</f>
        <v>0</v>
      </c>
      <c r="K255" s="235"/>
      <c r="L255" s="261"/>
      <c r="M255" s="268"/>
      <c r="N255" s="269" t="s">
        <v>36</v>
      </c>
      <c r="O255" s="270"/>
      <c r="P255" s="270">
        <f>H255*O255</f>
        <v>0</v>
      </c>
      <c r="Q255" s="270">
        <v>1</v>
      </c>
      <c r="R255" s="270">
        <f>H255*Q255</f>
        <v>1.2410000000000001</v>
      </c>
      <c r="S255" s="270">
        <v>0</v>
      </c>
      <c r="T255" s="271">
        <f>H255*S255</f>
        <v>0</v>
      </c>
      <c r="U255" s="272"/>
      <c r="AR255" s="14">
        <v>8</v>
      </c>
      <c r="AT255" s="14" t="s">
        <v>174</v>
      </c>
      <c r="AU255" s="14">
        <v>2</v>
      </c>
      <c r="AY255" s="14" t="s">
        <v>97</v>
      </c>
      <c r="BE255" s="14">
        <f>IF(N255="základná",J255,0)</f>
        <v>0</v>
      </c>
      <c r="BF255" s="14">
        <f>IF(N255="znížená",J255,0)</f>
        <v>0</v>
      </c>
      <c r="BG255" s="14">
        <f>IF(N255="zákl. prenesená",J255,0)</f>
        <v>0</v>
      </c>
      <c r="BH255" s="14">
        <f>IF(N255="zníž. prenesená",J255,0)</f>
        <v>0</v>
      </c>
      <c r="BI255" s="14">
        <f>IF(N255="nulová",J255,0)</f>
        <v>0</v>
      </c>
      <c r="BJ255" s="14">
        <v>1</v>
      </c>
    </row>
    <row r="256" s="13" customFormat="1" ht="12">
      <c r="B256" s="245"/>
      <c r="C256" s="246"/>
      <c r="D256" s="247" t="s">
        <v>108</v>
      </c>
      <c r="E256" s="248"/>
      <c r="F256" s="249" t="s">
        <v>394</v>
      </c>
      <c r="G256" s="250"/>
      <c r="H256" s="251">
        <v>1.2410000000000001</v>
      </c>
      <c r="I256" s="252"/>
      <c r="J256" s="252"/>
      <c r="K256" s="253"/>
      <c r="L256" s="245"/>
      <c r="M256" s="254"/>
      <c r="N256" s="253"/>
      <c r="O256" s="255"/>
      <c r="P256" s="255"/>
      <c r="Q256" s="255"/>
      <c r="R256" s="255"/>
      <c r="S256" s="255"/>
      <c r="T256" s="256"/>
      <c r="U256" s="257"/>
      <c r="AT256" s="13" t="s">
        <v>108</v>
      </c>
      <c r="AU256" s="13">
        <v>0</v>
      </c>
      <c r="AV256" s="13">
        <v>2</v>
      </c>
      <c r="AW256" s="13" t="b">
        <v>1</v>
      </c>
      <c r="AY256" s="13" t="s">
        <v>97</v>
      </c>
      <c r="BJ256" s="13">
        <v>0</v>
      </c>
    </row>
    <row r="257" s="13" customFormat="1" ht="12">
      <c r="B257" s="245"/>
      <c r="C257" s="246"/>
      <c r="D257" s="247" t="s">
        <v>108</v>
      </c>
      <c r="E257" s="248"/>
      <c r="F257" s="258" t="s">
        <v>110</v>
      </c>
      <c r="G257" s="259"/>
      <c r="H257" s="260">
        <v>1.2410000000000001</v>
      </c>
      <c r="I257" s="252"/>
      <c r="J257" s="252"/>
      <c r="K257" s="253"/>
      <c r="L257" s="245"/>
      <c r="M257" s="254"/>
      <c r="N257" s="253"/>
      <c r="O257" s="255"/>
      <c r="P257" s="255"/>
      <c r="Q257" s="255"/>
      <c r="R257" s="255"/>
      <c r="S257" s="255"/>
      <c r="T257" s="256"/>
      <c r="U257" s="257"/>
      <c r="AT257" s="13" t="s">
        <v>108</v>
      </c>
      <c r="AU257" s="13">
        <v>0</v>
      </c>
      <c r="AV257" s="13">
        <v>4</v>
      </c>
      <c r="AW257" s="13" t="b">
        <v>1</v>
      </c>
      <c r="AX257" s="13" t="b">
        <v>1</v>
      </c>
      <c r="AY257" s="13" t="s">
        <v>97</v>
      </c>
      <c r="BJ257" s="13">
        <v>0</v>
      </c>
    </row>
    <row r="258" s="12" customFormat="1">
      <c r="B258" s="233"/>
      <c r="C258" s="234" t="s">
        <v>395</v>
      </c>
      <c r="D258" s="234" t="s">
        <v>100</v>
      </c>
      <c r="E258" s="235" t="s">
        <v>371</v>
      </c>
      <c r="F258" s="235" t="s">
        <v>372</v>
      </c>
      <c r="G258" s="236" t="s">
        <v>373</v>
      </c>
      <c r="H258" s="237">
        <v>1240.8</v>
      </c>
      <c r="I258" s="238"/>
      <c r="J258" s="239">
        <f>ROUND(H258*I258,2)</f>
        <v>0</v>
      </c>
      <c r="K258" s="235"/>
      <c r="L258" s="233"/>
      <c r="M258" s="240"/>
      <c r="N258" s="241" t="s">
        <v>36</v>
      </c>
      <c r="O258" s="242"/>
      <c r="P258" s="242">
        <f>H258*O258</f>
        <v>0</v>
      </c>
      <c r="Q258" s="242">
        <v>0</v>
      </c>
      <c r="R258" s="242">
        <f>H258*Q258</f>
        <v>0</v>
      </c>
      <c r="S258" s="242">
        <v>0</v>
      </c>
      <c r="T258" s="243">
        <f>H258*S258</f>
        <v>0</v>
      </c>
      <c r="U258" s="244"/>
      <c r="AR258" s="12">
        <v>0</v>
      </c>
      <c r="AT258" s="12" t="s">
        <v>100</v>
      </c>
      <c r="AU258" s="12">
        <v>2</v>
      </c>
      <c r="AY258" s="12" t="s">
        <v>97</v>
      </c>
      <c r="BE258" s="12">
        <f>IF(N258="základná",J258,0)</f>
        <v>0</v>
      </c>
      <c r="BF258" s="12">
        <f>IF(N258="znížená",J258,0)</f>
        <v>0</v>
      </c>
      <c r="BG258" s="12">
        <f>IF(N258="zákl. prenesená",J258,0)</f>
        <v>0</v>
      </c>
      <c r="BH258" s="12">
        <f>IF(N258="zníž. prenesená",J258,0)</f>
        <v>0</v>
      </c>
      <c r="BI258" s="12">
        <f>IF(N258="nulová",J258,0)</f>
        <v>0</v>
      </c>
      <c r="BJ258" s="12">
        <v>1</v>
      </c>
    </row>
    <row r="259" s="13" customFormat="1" ht="12">
      <c r="B259" s="245"/>
      <c r="C259" s="246"/>
      <c r="D259" s="247" t="s">
        <v>108</v>
      </c>
      <c r="E259" s="248"/>
      <c r="F259" s="249" t="s">
        <v>396</v>
      </c>
      <c r="G259" s="250"/>
      <c r="H259" s="251">
        <v>1240.8</v>
      </c>
      <c r="I259" s="252"/>
      <c r="J259" s="252"/>
      <c r="K259" s="253"/>
      <c r="L259" s="245"/>
      <c r="M259" s="254"/>
      <c r="N259" s="253"/>
      <c r="O259" s="255"/>
      <c r="P259" s="255"/>
      <c r="Q259" s="255"/>
      <c r="R259" s="255"/>
      <c r="S259" s="255"/>
      <c r="T259" s="256"/>
      <c r="U259" s="257"/>
      <c r="AT259" s="13" t="s">
        <v>108</v>
      </c>
      <c r="AU259" s="13">
        <v>0</v>
      </c>
      <c r="AV259" s="13">
        <v>2</v>
      </c>
      <c r="AW259" s="13" t="b">
        <v>1</v>
      </c>
      <c r="AY259" s="13" t="s">
        <v>97</v>
      </c>
      <c r="BJ259" s="13">
        <v>0</v>
      </c>
    </row>
    <row r="260" s="13" customFormat="1" ht="12">
      <c r="B260" s="245"/>
      <c r="C260" s="246"/>
      <c r="D260" s="247" t="s">
        <v>108</v>
      </c>
      <c r="E260" s="248"/>
      <c r="F260" s="258" t="s">
        <v>110</v>
      </c>
      <c r="G260" s="259"/>
      <c r="H260" s="260">
        <v>1240.8</v>
      </c>
      <c r="I260" s="252"/>
      <c r="J260" s="252"/>
      <c r="K260" s="253"/>
      <c r="L260" s="245"/>
      <c r="M260" s="254"/>
      <c r="N260" s="253"/>
      <c r="O260" s="255"/>
      <c r="P260" s="255"/>
      <c r="Q260" s="255"/>
      <c r="R260" s="255"/>
      <c r="S260" s="255"/>
      <c r="T260" s="256"/>
      <c r="U260" s="257"/>
      <c r="AT260" s="13" t="s">
        <v>108</v>
      </c>
      <c r="AU260" s="13">
        <v>0</v>
      </c>
      <c r="AV260" s="13">
        <v>4</v>
      </c>
      <c r="AW260" s="13" t="b">
        <v>1</v>
      </c>
      <c r="AX260" s="13" t="b">
        <v>1</v>
      </c>
      <c r="AY260" s="13" t="s">
        <v>97</v>
      </c>
      <c r="BJ260" s="13">
        <v>0</v>
      </c>
    </row>
    <row r="261" s="12" customFormat="1">
      <c r="B261" s="233"/>
      <c r="C261" s="234" t="s">
        <v>397</v>
      </c>
      <c r="D261" s="234" t="s">
        <v>100</v>
      </c>
      <c r="E261" s="235" t="s">
        <v>398</v>
      </c>
      <c r="F261" s="235" t="s">
        <v>399</v>
      </c>
      <c r="G261" s="236" t="s">
        <v>185</v>
      </c>
      <c r="H261" s="237">
        <v>392</v>
      </c>
      <c r="I261" s="238"/>
      <c r="J261" s="239">
        <f>ROUND(H261*I261,2)</f>
        <v>0</v>
      </c>
      <c r="K261" s="235"/>
      <c r="L261" s="233"/>
      <c r="M261" s="240"/>
      <c r="N261" s="241" t="s">
        <v>36</v>
      </c>
      <c r="O261" s="242"/>
      <c r="P261" s="242">
        <f>H261*O261</f>
        <v>0</v>
      </c>
      <c r="Q261" s="242">
        <v>0</v>
      </c>
      <c r="R261" s="242">
        <f>H261*Q261</f>
        <v>0</v>
      </c>
      <c r="S261" s="242">
        <v>0</v>
      </c>
      <c r="T261" s="243">
        <f>H261*S261</f>
        <v>0</v>
      </c>
      <c r="U261" s="244"/>
      <c r="AR261" s="12">
        <v>16</v>
      </c>
      <c r="AT261" s="12" t="s">
        <v>100</v>
      </c>
      <c r="AU261" s="12">
        <v>2</v>
      </c>
      <c r="AY261" s="12" t="s">
        <v>97</v>
      </c>
      <c r="BE261" s="12">
        <f>IF(N261="základná",J261,0)</f>
        <v>0</v>
      </c>
      <c r="BF261" s="12">
        <f>IF(N261="znížená",J261,0)</f>
        <v>0</v>
      </c>
      <c r="BG261" s="12">
        <f>IF(N261="zákl. prenesená",J261,0)</f>
        <v>0</v>
      </c>
      <c r="BH261" s="12">
        <f>IF(N261="zníž. prenesená",J261,0)</f>
        <v>0</v>
      </c>
      <c r="BI261" s="12">
        <f>IF(N261="nulová",J261,0)</f>
        <v>0</v>
      </c>
      <c r="BJ261" s="12">
        <v>1</v>
      </c>
    </row>
    <row r="262" s="14" customFormat="1" ht="24">
      <c r="B262" s="261"/>
      <c r="C262" s="262" t="s">
        <v>400</v>
      </c>
      <c r="D262" s="262" t="s">
        <v>174</v>
      </c>
      <c r="E262" s="263" t="s">
        <v>401</v>
      </c>
      <c r="F262" s="263" t="s">
        <v>402</v>
      </c>
      <c r="G262" s="264" t="s">
        <v>208</v>
      </c>
      <c r="H262" s="265">
        <v>132</v>
      </c>
      <c r="I262" s="266"/>
      <c r="J262" s="267">
        <f>ROUND(H262*I262,2)</f>
        <v>0</v>
      </c>
      <c r="K262" s="235"/>
      <c r="L262" s="261"/>
      <c r="M262" s="268"/>
      <c r="N262" s="269" t="s">
        <v>36</v>
      </c>
      <c r="O262" s="270"/>
      <c r="P262" s="270">
        <f>H262*O262</f>
        <v>0</v>
      </c>
      <c r="Q262" s="270">
        <v>0.059999999999999998</v>
      </c>
      <c r="R262" s="270">
        <f>H262*Q262</f>
        <v>7.9199999999999999</v>
      </c>
      <c r="S262" s="270">
        <v>0</v>
      </c>
      <c r="T262" s="271">
        <f>H262*S262</f>
        <v>0</v>
      </c>
      <c r="U262" s="272"/>
      <c r="AR262" s="14">
        <v>32</v>
      </c>
      <c r="AT262" s="14" t="s">
        <v>174</v>
      </c>
      <c r="AU262" s="14">
        <v>2</v>
      </c>
      <c r="AY262" s="14" t="s">
        <v>97</v>
      </c>
      <c r="BE262" s="14">
        <f>IF(N262="základná",J262,0)</f>
        <v>0</v>
      </c>
      <c r="BF262" s="14">
        <f>IF(N262="znížená",J262,0)</f>
        <v>0</v>
      </c>
      <c r="BG262" s="14">
        <f>IF(N262="zákl. prenesená",J262,0)</f>
        <v>0</v>
      </c>
      <c r="BH262" s="14">
        <f>IF(N262="zníž. prenesená",J262,0)</f>
        <v>0</v>
      </c>
      <c r="BI262" s="14">
        <f>IF(N262="nulová",J262,0)</f>
        <v>0</v>
      </c>
      <c r="BJ262" s="14">
        <v>1</v>
      </c>
    </row>
    <row r="263" s="15" customFormat="1" ht="29.25">
      <c r="B263" s="233"/>
      <c r="C263" s="273"/>
      <c r="D263" s="274" t="s">
        <v>180</v>
      </c>
      <c r="E263" s="275"/>
      <c r="F263" s="276" t="s">
        <v>403</v>
      </c>
      <c r="G263" s="277"/>
      <c r="H263" s="278"/>
      <c r="I263" s="279"/>
      <c r="J263" s="279"/>
      <c r="K263" s="280"/>
      <c r="L263" s="233"/>
      <c r="M263" s="240"/>
      <c r="N263" s="241"/>
      <c r="O263" s="242"/>
      <c r="P263" s="242"/>
      <c r="Q263" s="242"/>
      <c r="R263" s="242"/>
      <c r="S263" s="242"/>
      <c r="T263" s="243"/>
      <c r="U263" s="281"/>
      <c r="AT263" s="15" t="s">
        <v>180</v>
      </c>
      <c r="AU263" s="15">
        <v>0</v>
      </c>
      <c r="AY263" s="15" t="s">
        <v>97</v>
      </c>
      <c r="BJ263" s="15">
        <v>0</v>
      </c>
    </row>
    <row r="264" s="12" customFormat="1" ht="24">
      <c r="B264" s="233"/>
      <c r="C264" s="234" t="s">
        <v>404</v>
      </c>
      <c r="D264" s="234" t="s">
        <v>100</v>
      </c>
      <c r="E264" s="235" t="s">
        <v>405</v>
      </c>
      <c r="F264" s="235" t="s">
        <v>406</v>
      </c>
      <c r="G264" s="236" t="s">
        <v>208</v>
      </c>
      <c r="H264" s="237">
        <v>5</v>
      </c>
      <c r="I264" s="238"/>
      <c r="J264" s="239">
        <f>ROUND(H264*I264,2)</f>
        <v>0</v>
      </c>
      <c r="K264" s="235"/>
      <c r="L264" s="233"/>
      <c r="M264" s="240"/>
      <c r="N264" s="241" t="s">
        <v>36</v>
      </c>
      <c r="O264" s="242"/>
      <c r="P264" s="242">
        <f>H264*O264</f>
        <v>0</v>
      </c>
      <c r="Q264" s="242">
        <v>0</v>
      </c>
      <c r="R264" s="242">
        <f>H264*Q264</f>
        <v>0</v>
      </c>
      <c r="S264" s="242">
        <v>0</v>
      </c>
      <c r="T264" s="243">
        <f>H264*S264</f>
        <v>0</v>
      </c>
      <c r="U264" s="244"/>
      <c r="AR264" s="12">
        <v>16</v>
      </c>
      <c r="AT264" s="12" t="s">
        <v>100</v>
      </c>
      <c r="AU264" s="12">
        <v>2</v>
      </c>
      <c r="AY264" s="12" t="s">
        <v>97</v>
      </c>
      <c r="BE264" s="12">
        <f>IF(N264="základná",J264,0)</f>
        <v>0</v>
      </c>
      <c r="BF264" s="12">
        <f>IF(N264="znížená",J264,0)</f>
        <v>0</v>
      </c>
      <c r="BG264" s="12">
        <f>IF(N264="zákl. prenesená",J264,0)</f>
        <v>0</v>
      </c>
      <c r="BH264" s="12">
        <f>IF(N264="zníž. prenesená",J264,0)</f>
        <v>0</v>
      </c>
      <c r="BI264" s="12">
        <f>IF(N264="nulová",J264,0)</f>
        <v>0</v>
      </c>
      <c r="BJ264" s="12">
        <v>1</v>
      </c>
    </row>
    <row r="265" s="14" customFormat="1" ht="24">
      <c r="B265" s="261"/>
      <c r="C265" s="262" t="s">
        <v>407</v>
      </c>
      <c r="D265" s="262" t="s">
        <v>174</v>
      </c>
      <c r="E265" s="263" t="s">
        <v>408</v>
      </c>
      <c r="F265" s="263" t="s">
        <v>409</v>
      </c>
      <c r="G265" s="264" t="s">
        <v>208</v>
      </c>
      <c r="H265" s="265">
        <v>4</v>
      </c>
      <c r="I265" s="266"/>
      <c r="J265" s="267">
        <f>ROUND(H265*I265,2)</f>
        <v>0</v>
      </c>
      <c r="K265" s="235"/>
      <c r="L265" s="261"/>
      <c r="M265" s="268"/>
      <c r="N265" s="269" t="s">
        <v>36</v>
      </c>
      <c r="O265" s="270"/>
      <c r="P265" s="270">
        <f>H265*O265</f>
        <v>0</v>
      </c>
      <c r="Q265" s="270">
        <v>0.11668000000000001</v>
      </c>
      <c r="R265" s="270">
        <f>H265*Q265</f>
        <v>0.46672000000000002</v>
      </c>
      <c r="S265" s="270">
        <v>0</v>
      </c>
      <c r="T265" s="271">
        <f>H265*S265</f>
        <v>0</v>
      </c>
      <c r="U265" s="272"/>
      <c r="AR265" s="14">
        <v>32</v>
      </c>
      <c r="AT265" s="14" t="s">
        <v>174</v>
      </c>
      <c r="AU265" s="14">
        <v>2</v>
      </c>
      <c r="AY265" s="14" t="s">
        <v>97</v>
      </c>
      <c r="BE265" s="14">
        <f>IF(N265="základná",J265,0)</f>
        <v>0</v>
      </c>
      <c r="BF265" s="14">
        <f>IF(N265="znížená",J265,0)</f>
        <v>0</v>
      </c>
      <c r="BG265" s="14">
        <f>IF(N265="zákl. prenesená",J265,0)</f>
        <v>0</v>
      </c>
      <c r="BH265" s="14">
        <f>IF(N265="zníž. prenesená",J265,0)</f>
        <v>0</v>
      </c>
      <c r="BI265" s="14">
        <f>IF(N265="nulová",J265,0)</f>
        <v>0</v>
      </c>
      <c r="BJ265" s="14">
        <v>1</v>
      </c>
    </row>
    <row r="266" s="14" customFormat="1" ht="24">
      <c r="B266" s="261"/>
      <c r="C266" s="262" t="s">
        <v>410</v>
      </c>
      <c r="D266" s="262" t="s">
        <v>174</v>
      </c>
      <c r="E266" s="263" t="s">
        <v>411</v>
      </c>
      <c r="F266" s="263" t="s">
        <v>412</v>
      </c>
      <c r="G266" s="264" t="s">
        <v>208</v>
      </c>
      <c r="H266" s="265">
        <v>2</v>
      </c>
      <c r="I266" s="266"/>
      <c r="J266" s="267">
        <f>ROUND(H266*I266,2)</f>
        <v>0</v>
      </c>
      <c r="K266" s="235"/>
      <c r="L266" s="261"/>
      <c r="M266" s="268"/>
      <c r="N266" s="269" t="s">
        <v>36</v>
      </c>
      <c r="O266" s="270"/>
      <c r="P266" s="270">
        <f>H266*O266</f>
        <v>0</v>
      </c>
      <c r="Q266" s="270">
        <v>0.11668000000000001</v>
      </c>
      <c r="R266" s="270">
        <f>H266*Q266</f>
        <v>0.23336000000000001</v>
      </c>
      <c r="S266" s="270">
        <v>0</v>
      </c>
      <c r="T266" s="271">
        <f>H266*S266</f>
        <v>0</v>
      </c>
      <c r="U266" s="272"/>
      <c r="AR266" s="14">
        <v>32</v>
      </c>
      <c r="AT266" s="14" t="s">
        <v>174</v>
      </c>
      <c r="AU266" s="14">
        <v>2</v>
      </c>
      <c r="AY266" s="14" t="s">
        <v>97</v>
      </c>
      <c r="BE266" s="14">
        <f>IF(N266="základná",J266,0)</f>
        <v>0</v>
      </c>
      <c r="BF266" s="14">
        <f>IF(N266="znížená",J266,0)</f>
        <v>0</v>
      </c>
      <c r="BG266" s="14">
        <f>IF(N266="zákl. prenesená",J266,0)</f>
        <v>0</v>
      </c>
      <c r="BH266" s="14">
        <f>IF(N266="zníž. prenesená",J266,0)</f>
        <v>0</v>
      </c>
      <c r="BI266" s="14">
        <f>IF(N266="nulová",J266,0)</f>
        <v>0</v>
      </c>
      <c r="BJ266" s="14">
        <v>1</v>
      </c>
    </row>
    <row r="267" s="15" customFormat="1" ht="19.5">
      <c r="B267" s="233"/>
      <c r="C267" s="273"/>
      <c r="D267" s="274" t="s">
        <v>180</v>
      </c>
      <c r="E267" s="275"/>
      <c r="F267" s="276" t="s">
        <v>413</v>
      </c>
      <c r="G267" s="277"/>
      <c r="H267" s="278"/>
      <c r="I267" s="279"/>
      <c r="J267" s="279"/>
      <c r="K267" s="280"/>
      <c r="L267" s="233"/>
      <c r="M267" s="240"/>
      <c r="N267" s="241"/>
      <c r="O267" s="242"/>
      <c r="P267" s="242"/>
      <c r="Q267" s="242"/>
      <c r="R267" s="242"/>
      <c r="S267" s="242"/>
      <c r="T267" s="243"/>
      <c r="U267" s="281"/>
      <c r="AT267" s="15" t="s">
        <v>180</v>
      </c>
      <c r="AU267" s="15">
        <v>0</v>
      </c>
      <c r="AY267" s="15" t="s">
        <v>97</v>
      </c>
      <c r="BJ267" s="15">
        <v>0</v>
      </c>
    </row>
    <row r="268" s="12" customFormat="1" ht="24">
      <c r="B268" s="233"/>
      <c r="C268" s="234" t="s">
        <v>414</v>
      </c>
      <c r="D268" s="234" t="s">
        <v>100</v>
      </c>
      <c r="E268" s="235" t="s">
        <v>415</v>
      </c>
      <c r="F268" s="235" t="s">
        <v>416</v>
      </c>
      <c r="G268" s="236" t="s">
        <v>417</v>
      </c>
      <c r="H268" s="282"/>
      <c r="I268" s="238"/>
      <c r="J268" s="239">
        <f>ROUND(H268*I268,2)</f>
        <v>0</v>
      </c>
      <c r="K268" s="235"/>
      <c r="L268" s="233"/>
      <c r="M268" s="240"/>
      <c r="N268" s="241" t="s">
        <v>36</v>
      </c>
      <c r="O268" s="242"/>
      <c r="P268" s="242">
        <f>H268*O268</f>
        <v>0</v>
      </c>
      <c r="Q268" s="242">
        <v>0</v>
      </c>
      <c r="R268" s="242">
        <f>H268*Q268</f>
        <v>0</v>
      </c>
      <c r="S268" s="242">
        <v>0</v>
      </c>
      <c r="T268" s="243">
        <f>H268*S268</f>
        <v>0</v>
      </c>
      <c r="U268" s="244"/>
      <c r="AR268" s="12">
        <v>16</v>
      </c>
      <c r="AT268" s="12" t="s">
        <v>100</v>
      </c>
      <c r="AU268" s="12">
        <v>2</v>
      </c>
      <c r="AY268" s="12" t="s">
        <v>97</v>
      </c>
      <c r="BE268" s="12">
        <f>IF(N268="základná",J268,0)</f>
        <v>0</v>
      </c>
      <c r="BF268" s="12">
        <f>IF(N268="znížená",J268,0)</f>
        <v>0</v>
      </c>
      <c r="BG268" s="12">
        <f>IF(N268="zákl. prenesená",J268,0)</f>
        <v>0</v>
      </c>
      <c r="BH268" s="12">
        <f>IF(N268="zníž. prenesená",J268,0)</f>
        <v>0</v>
      </c>
      <c r="BI268" s="12">
        <f>IF(N268="nulová",J268,0)</f>
        <v>0</v>
      </c>
      <c r="BJ268" s="12">
        <v>1</v>
      </c>
    </row>
    <row r="269" s="10" customFormat="1" ht="26.1" customHeight="1">
      <c r="B269" s="212"/>
      <c r="C269" s="213"/>
      <c r="D269" s="214" t="s">
        <v>62</v>
      </c>
      <c r="E269" s="215" t="s">
        <v>418</v>
      </c>
      <c r="F269" s="10" t="s">
        <v>419</v>
      </c>
      <c r="G269" s="216"/>
      <c r="H269" s="217"/>
      <c r="I269" s="218"/>
      <c r="J269" s="218">
        <f>J270 + J271 + J272 + J273 + J274 + J275 + J276 + J277 + J278 + J280</f>
        <v>0</v>
      </c>
      <c r="L269" s="212"/>
      <c r="M269" s="219"/>
      <c r="N269" s="220"/>
      <c r="O269" s="221"/>
      <c r="P269" s="221">
        <f>P270 + P271 + P272 + P273 + P274 + P275 + P276 + P277 + P278 + P280</f>
        <v>0</v>
      </c>
      <c r="Q269" s="221"/>
      <c r="R269" s="221">
        <f>R270 + R271 + R272 + R273 + R274 + R275 + R276 + R277 + R278 + R280</f>
        <v>0</v>
      </c>
      <c r="S269" s="221"/>
      <c r="T269" s="222">
        <f>T270 + T271 + T272 + T273 + T274 + T275 + T276 + T277 + T278 + T280</f>
        <v>0</v>
      </c>
      <c r="U269" s="223"/>
      <c r="AR269" s="10">
        <v>5</v>
      </c>
      <c r="AT269" s="10" t="s">
        <v>62</v>
      </c>
      <c r="AU269" s="10">
        <v>0</v>
      </c>
      <c r="AY269" s="10" t="s">
        <v>97</v>
      </c>
      <c r="BJ269" s="10">
        <v>0</v>
      </c>
    </row>
    <row r="270" s="12" customFormat="1" ht="24">
      <c r="B270" s="233"/>
      <c r="C270" s="234" t="s">
        <v>420</v>
      </c>
      <c r="D270" s="234" t="s">
        <v>100</v>
      </c>
      <c r="E270" s="235" t="s">
        <v>421</v>
      </c>
      <c r="F270" s="235" t="s">
        <v>422</v>
      </c>
      <c r="G270" s="236" t="s">
        <v>423</v>
      </c>
      <c r="H270" s="237">
        <v>1</v>
      </c>
      <c r="I270" s="238"/>
      <c r="J270" s="239">
        <f>ROUND(H270*I270,2)</f>
        <v>0</v>
      </c>
      <c r="K270" s="235"/>
      <c r="L270" s="233"/>
      <c r="M270" s="240"/>
      <c r="N270" s="241" t="s">
        <v>36</v>
      </c>
      <c r="O270" s="242"/>
      <c r="P270" s="242">
        <f>H270*O270</f>
        <v>0</v>
      </c>
      <c r="Q270" s="242">
        <v>0</v>
      </c>
      <c r="R270" s="242">
        <f>H270*Q270</f>
        <v>0</v>
      </c>
      <c r="S270" s="242">
        <v>0</v>
      </c>
      <c r="T270" s="243">
        <f>H270*S270</f>
        <v>0</v>
      </c>
      <c r="U270" s="244"/>
      <c r="AR270" s="12">
        <v>1024</v>
      </c>
      <c r="AT270" s="12" t="s">
        <v>100</v>
      </c>
      <c r="AU270" s="12">
        <v>1</v>
      </c>
      <c r="AY270" s="12" t="s">
        <v>97</v>
      </c>
      <c r="BE270" s="12">
        <f>IF(N270="základná",J270,0)</f>
        <v>0</v>
      </c>
      <c r="BF270" s="12">
        <f>IF(N270="znížená",J270,0)</f>
        <v>0</v>
      </c>
      <c r="BG270" s="12">
        <f>IF(N270="zákl. prenesená",J270,0)</f>
        <v>0</v>
      </c>
      <c r="BH270" s="12">
        <f>IF(N270="zníž. prenesená",J270,0)</f>
        <v>0</v>
      </c>
      <c r="BI270" s="12">
        <f>IF(N270="nulová",J270,0)</f>
        <v>0</v>
      </c>
      <c r="BJ270" s="12">
        <v>1</v>
      </c>
    </row>
    <row r="271" s="12" customFormat="1">
      <c r="B271" s="233"/>
      <c r="C271" s="234" t="s">
        <v>424</v>
      </c>
      <c r="D271" s="234" t="s">
        <v>100</v>
      </c>
      <c r="E271" s="235" t="s">
        <v>425</v>
      </c>
      <c r="F271" s="235" t="s">
        <v>426</v>
      </c>
      <c r="G271" s="236" t="s">
        <v>423</v>
      </c>
      <c r="H271" s="237">
        <v>1</v>
      </c>
      <c r="I271" s="238"/>
      <c r="J271" s="239">
        <f>ROUND(H271*I271,2)</f>
        <v>0</v>
      </c>
      <c r="K271" s="235"/>
      <c r="L271" s="233"/>
      <c r="M271" s="240"/>
      <c r="N271" s="241" t="s">
        <v>36</v>
      </c>
      <c r="O271" s="242"/>
      <c r="P271" s="242">
        <f>H271*O271</f>
        <v>0</v>
      </c>
      <c r="Q271" s="242">
        <v>0</v>
      </c>
      <c r="R271" s="242">
        <f>H271*Q271</f>
        <v>0</v>
      </c>
      <c r="S271" s="242">
        <v>0</v>
      </c>
      <c r="T271" s="243">
        <f>H271*S271</f>
        <v>0</v>
      </c>
      <c r="U271" s="244"/>
      <c r="AR271" s="12">
        <v>1024</v>
      </c>
      <c r="AT271" s="12" t="s">
        <v>100</v>
      </c>
      <c r="AU271" s="12">
        <v>1</v>
      </c>
      <c r="AY271" s="12" t="s">
        <v>97</v>
      </c>
      <c r="BE271" s="12">
        <f>IF(N271="základná",J271,0)</f>
        <v>0</v>
      </c>
      <c r="BF271" s="12">
        <f>IF(N271="znížená",J271,0)</f>
        <v>0</v>
      </c>
      <c r="BG271" s="12">
        <f>IF(N271="zákl. prenesená",J271,0)</f>
        <v>0</v>
      </c>
      <c r="BH271" s="12">
        <f>IF(N271="zníž. prenesená",J271,0)</f>
        <v>0</v>
      </c>
      <c r="BI271" s="12">
        <f>IF(N271="nulová",J271,0)</f>
        <v>0</v>
      </c>
      <c r="BJ271" s="12">
        <v>1</v>
      </c>
    </row>
    <row r="272" s="12" customFormat="1" ht="24">
      <c r="B272" s="233"/>
      <c r="C272" s="234" t="s">
        <v>427</v>
      </c>
      <c r="D272" s="234" t="s">
        <v>100</v>
      </c>
      <c r="E272" s="235" t="s">
        <v>428</v>
      </c>
      <c r="F272" s="235" t="s">
        <v>429</v>
      </c>
      <c r="G272" s="236" t="s">
        <v>423</v>
      </c>
      <c r="H272" s="237">
        <v>1</v>
      </c>
      <c r="I272" s="238"/>
      <c r="J272" s="239">
        <f>ROUND(H272*I272,2)</f>
        <v>0</v>
      </c>
      <c r="K272" s="235"/>
      <c r="L272" s="233"/>
      <c r="M272" s="240"/>
      <c r="N272" s="241" t="s">
        <v>36</v>
      </c>
      <c r="O272" s="242"/>
      <c r="P272" s="242">
        <f>H272*O272</f>
        <v>0</v>
      </c>
      <c r="Q272" s="242">
        <v>0</v>
      </c>
      <c r="R272" s="242">
        <f>H272*Q272</f>
        <v>0</v>
      </c>
      <c r="S272" s="242">
        <v>0</v>
      </c>
      <c r="T272" s="243">
        <f>H272*S272</f>
        <v>0</v>
      </c>
      <c r="U272" s="244"/>
      <c r="AR272" s="12">
        <v>1024</v>
      </c>
      <c r="AT272" s="12" t="s">
        <v>100</v>
      </c>
      <c r="AU272" s="12">
        <v>1</v>
      </c>
      <c r="AY272" s="12" t="s">
        <v>97</v>
      </c>
      <c r="BE272" s="12">
        <f>IF(N272="základná",J272,0)</f>
        <v>0</v>
      </c>
      <c r="BF272" s="12">
        <f>IF(N272="znížená",J272,0)</f>
        <v>0</v>
      </c>
      <c r="BG272" s="12">
        <f>IF(N272="zákl. prenesená",J272,0)</f>
        <v>0</v>
      </c>
      <c r="BH272" s="12">
        <f>IF(N272="zníž. prenesená",J272,0)</f>
        <v>0</v>
      </c>
      <c r="BI272" s="12">
        <f>IF(N272="nulová",J272,0)</f>
        <v>0</v>
      </c>
      <c r="BJ272" s="12">
        <v>1</v>
      </c>
    </row>
    <row r="273" s="12" customFormat="1">
      <c r="B273" s="233"/>
      <c r="C273" s="234" t="s">
        <v>430</v>
      </c>
      <c r="D273" s="234" t="s">
        <v>100</v>
      </c>
      <c r="E273" s="235" t="s">
        <v>431</v>
      </c>
      <c r="F273" s="235" t="s">
        <v>432</v>
      </c>
      <c r="G273" s="236" t="s">
        <v>423</v>
      </c>
      <c r="H273" s="237">
        <v>1</v>
      </c>
      <c r="I273" s="238"/>
      <c r="J273" s="239">
        <f>ROUND(H273*I273,2)</f>
        <v>0</v>
      </c>
      <c r="K273" s="235"/>
      <c r="L273" s="233"/>
      <c r="M273" s="240"/>
      <c r="N273" s="241" t="s">
        <v>36</v>
      </c>
      <c r="O273" s="242"/>
      <c r="P273" s="242">
        <f>H273*O273</f>
        <v>0</v>
      </c>
      <c r="Q273" s="242">
        <v>0</v>
      </c>
      <c r="R273" s="242">
        <f>H273*Q273</f>
        <v>0</v>
      </c>
      <c r="S273" s="242">
        <v>0</v>
      </c>
      <c r="T273" s="243">
        <f>H273*S273</f>
        <v>0</v>
      </c>
      <c r="U273" s="244"/>
      <c r="AR273" s="12">
        <v>1024</v>
      </c>
      <c r="AT273" s="12" t="s">
        <v>100</v>
      </c>
      <c r="AU273" s="12">
        <v>1</v>
      </c>
      <c r="AY273" s="12" t="s">
        <v>97</v>
      </c>
      <c r="BE273" s="12">
        <f>IF(N273="základná",J273,0)</f>
        <v>0</v>
      </c>
      <c r="BF273" s="12">
        <f>IF(N273="znížená",J273,0)</f>
        <v>0</v>
      </c>
      <c r="BG273" s="12">
        <f>IF(N273="zákl. prenesená",J273,0)</f>
        <v>0</v>
      </c>
      <c r="BH273" s="12">
        <f>IF(N273="zníž. prenesená",J273,0)</f>
        <v>0</v>
      </c>
      <c r="BI273" s="12">
        <f>IF(N273="nulová",J273,0)</f>
        <v>0</v>
      </c>
      <c r="BJ273" s="12">
        <v>1</v>
      </c>
    </row>
    <row r="274" s="12" customFormat="1">
      <c r="B274" s="233"/>
      <c r="C274" s="234" t="s">
        <v>433</v>
      </c>
      <c r="D274" s="234" t="s">
        <v>100</v>
      </c>
      <c r="E274" s="235" t="s">
        <v>434</v>
      </c>
      <c r="F274" s="235" t="s">
        <v>435</v>
      </c>
      <c r="G274" s="236" t="s">
        <v>423</v>
      </c>
      <c r="H274" s="237">
        <v>1</v>
      </c>
      <c r="I274" s="238"/>
      <c r="J274" s="239">
        <f>ROUND(H274*I274,2)</f>
        <v>0</v>
      </c>
      <c r="K274" s="235"/>
      <c r="L274" s="233"/>
      <c r="M274" s="240"/>
      <c r="N274" s="241" t="s">
        <v>36</v>
      </c>
      <c r="O274" s="242"/>
      <c r="P274" s="242">
        <f>H274*O274</f>
        <v>0</v>
      </c>
      <c r="Q274" s="242">
        <v>0</v>
      </c>
      <c r="R274" s="242">
        <f>H274*Q274</f>
        <v>0</v>
      </c>
      <c r="S274" s="242">
        <v>0</v>
      </c>
      <c r="T274" s="243">
        <f>H274*S274</f>
        <v>0</v>
      </c>
      <c r="U274" s="244"/>
      <c r="AR274" s="12">
        <v>1024</v>
      </c>
      <c r="AT274" s="12" t="s">
        <v>100</v>
      </c>
      <c r="AU274" s="12">
        <v>1</v>
      </c>
      <c r="AY274" s="12" t="s">
        <v>97</v>
      </c>
      <c r="BE274" s="12">
        <f>IF(N274="základná",J274,0)</f>
        <v>0</v>
      </c>
      <c r="BF274" s="12">
        <f>IF(N274="znížená",J274,0)</f>
        <v>0</v>
      </c>
      <c r="BG274" s="12">
        <f>IF(N274="zákl. prenesená",J274,0)</f>
        <v>0</v>
      </c>
      <c r="BH274" s="12">
        <f>IF(N274="zníž. prenesená",J274,0)</f>
        <v>0</v>
      </c>
      <c r="BI274" s="12">
        <f>IF(N274="nulová",J274,0)</f>
        <v>0</v>
      </c>
      <c r="BJ274" s="12">
        <v>1</v>
      </c>
    </row>
    <row r="275" s="12" customFormat="1">
      <c r="B275" s="233"/>
      <c r="C275" s="234" t="s">
        <v>436</v>
      </c>
      <c r="D275" s="234" t="s">
        <v>100</v>
      </c>
      <c r="E275" s="235" t="s">
        <v>437</v>
      </c>
      <c r="F275" s="235" t="s">
        <v>438</v>
      </c>
      <c r="G275" s="236" t="s">
        <v>423</v>
      </c>
      <c r="H275" s="237">
        <v>1</v>
      </c>
      <c r="I275" s="238"/>
      <c r="J275" s="239">
        <f>ROUND(H275*I275,2)</f>
        <v>0</v>
      </c>
      <c r="K275" s="235"/>
      <c r="L275" s="233"/>
      <c r="M275" s="240"/>
      <c r="N275" s="241" t="s">
        <v>36</v>
      </c>
      <c r="O275" s="242"/>
      <c r="P275" s="242">
        <f>H275*O275</f>
        <v>0</v>
      </c>
      <c r="Q275" s="242">
        <v>0</v>
      </c>
      <c r="R275" s="242">
        <f>H275*Q275</f>
        <v>0</v>
      </c>
      <c r="S275" s="242">
        <v>0</v>
      </c>
      <c r="T275" s="243">
        <f>H275*S275</f>
        <v>0</v>
      </c>
      <c r="U275" s="244"/>
      <c r="AR275" s="12">
        <v>1024</v>
      </c>
      <c r="AT275" s="12" t="s">
        <v>100</v>
      </c>
      <c r="AU275" s="12">
        <v>1</v>
      </c>
      <c r="AY275" s="12" t="s">
        <v>97</v>
      </c>
      <c r="BE275" s="12">
        <f>IF(N275="základná",J275,0)</f>
        <v>0</v>
      </c>
      <c r="BF275" s="12">
        <f>IF(N275="znížená",J275,0)</f>
        <v>0</v>
      </c>
      <c r="BG275" s="12">
        <f>IF(N275="zákl. prenesená",J275,0)</f>
        <v>0</v>
      </c>
      <c r="BH275" s="12">
        <f>IF(N275="zníž. prenesená",J275,0)</f>
        <v>0</v>
      </c>
      <c r="BI275" s="12">
        <f>IF(N275="nulová",J275,0)</f>
        <v>0</v>
      </c>
      <c r="BJ275" s="12">
        <v>1</v>
      </c>
    </row>
    <row r="276" s="12" customFormat="1">
      <c r="B276" s="233"/>
      <c r="C276" s="234" t="s">
        <v>439</v>
      </c>
      <c r="D276" s="234" t="s">
        <v>100</v>
      </c>
      <c r="E276" s="235" t="s">
        <v>440</v>
      </c>
      <c r="F276" s="235" t="s">
        <v>441</v>
      </c>
      <c r="G276" s="236" t="s">
        <v>423</v>
      </c>
      <c r="H276" s="237">
        <v>1</v>
      </c>
      <c r="I276" s="238"/>
      <c r="J276" s="239">
        <f>ROUND(H276*I276,2)</f>
        <v>0</v>
      </c>
      <c r="K276" s="235"/>
      <c r="L276" s="233"/>
      <c r="M276" s="240"/>
      <c r="N276" s="241" t="s">
        <v>36</v>
      </c>
      <c r="O276" s="242"/>
      <c r="P276" s="242">
        <f>H276*O276</f>
        <v>0</v>
      </c>
      <c r="Q276" s="242">
        <v>0</v>
      </c>
      <c r="R276" s="242">
        <f>H276*Q276</f>
        <v>0</v>
      </c>
      <c r="S276" s="242">
        <v>0</v>
      </c>
      <c r="T276" s="243">
        <f>H276*S276</f>
        <v>0</v>
      </c>
      <c r="U276" s="244"/>
      <c r="AR276" s="12">
        <v>1024</v>
      </c>
      <c r="AT276" s="12" t="s">
        <v>100</v>
      </c>
      <c r="AU276" s="12">
        <v>1</v>
      </c>
      <c r="AY276" s="12" t="s">
        <v>97</v>
      </c>
      <c r="BE276" s="12">
        <f>IF(N276="základná",J276,0)</f>
        <v>0</v>
      </c>
      <c r="BF276" s="12">
        <f>IF(N276="znížená",J276,0)</f>
        <v>0</v>
      </c>
      <c r="BG276" s="12">
        <f>IF(N276="zákl. prenesená",J276,0)</f>
        <v>0</v>
      </c>
      <c r="BH276" s="12">
        <f>IF(N276="zníž. prenesená",J276,0)</f>
        <v>0</v>
      </c>
      <c r="BI276" s="12">
        <f>IF(N276="nulová",J276,0)</f>
        <v>0</v>
      </c>
      <c r="BJ276" s="12">
        <v>1</v>
      </c>
    </row>
    <row r="277" s="12" customFormat="1">
      <c r="B277" s="233"/>
      <c r="C277" s="234" t="s">
        <v>442</v>
      </c>
      <c r="D277" s="234" t="s">
        <v>100</v>
      </c>
      <c r="E277" s="235" t="s">
        <v>443</v>
      </c>
      <c r="F277" s="235" t="s">
        <v>444</v>
      </c>
      <c r="G277" s="236" t="s">
        <v>423</v>
      </c>
      <c r="H277" s="237">
        <v>1</v>
      </c>
      <c r="I277" s="238"/>
      <c r="J277" s="239">
        <f>ROUND(H277*I277,2)</f>
        <v>0</v>
      </c>
      <c r="K277" s="235"/>
      <c r="L277" s="233"/>
      <c r="M277" s="240"/>
      <c r="N277" s="241" t="s">
        <v>36</v>
      </c>
      <c r="O277" s="242"/>
      <c r="P277" s="242">
        <f>H277*O277</f>
        <v>0</v>
      </c>
      <c r="Q277" s="242">
        <v>0</v>
      </c>
      <c r="R277" s="242">
        <f>H277*Q277</f>
        <v>0</v>
      </c>
      <c r="S277" s="242">
        <v>0</v>
      </c>
      <c r="T277" s="243">
        <f>H277*S277</f>
        <v>0</v>
      </c>
      <c r="U277" s="244"/>
      <c r="AR277" s="12">
        <v>1024</v>
      </c>
      <c r="AT277" s="12" t="s">
        <v>100</v>
      </c>
      <c r="AU277" s="12">
        <v>1</v>
      </c>
      <c r="AY277" s="12" t="s">
        <v>97</v>
      </c>
      <c r="BE277" s="12">
        <f>IF(N277="základná",J277,0)</f>
        <v>0</v>
      </c>
      <c r="BF277" s="12">
        <f>IF(N277="znížená",J277,0)</f>
        <v>0</v>
      </c>
      <c r="BG277" s="12">
        <f>IF(N277="zákl. prenesená",J277,0)</f>
        <v>0</v>
      </c>
      <c r="BH277" s="12">
        <f>IF(N277="zníž. prenesená",J277,0)</f>
        <v>0</v>
      </c>
      <c r="BI277" s="12">
        <f>IF(N277="nulová",J277,0)</f>
        <v>0</v>
      </c>
      <c r="BJ277" s="12">
        <v>1</v>
      </c>
    </row>
    <row r="278" s="12" customFormat="1">
      <c r="B278" s="233"/>
      <c r="C278" s="234" t="s">
        <v>445</v>
      </c>
      <c r="D278" s="234" t="s">
        <v>100</v>
      </c>
      <c r="E278" s="235" t="s">
        <v>446</v>
      </c>
      <c r="F278" s="235" t="s">
        <v>447</v>
      </c>
      <c r="G278" s="236" t="s">
        <v>423</v>
      </c>
      <c r="H278" s="237">
        <v>1</v>
      </c>
      <c r="I278" s="238"/>
      <c r="J278" s="239">
        <f>ROUND(H278*I278,2)</f>
        <v>0</v>
      </c>
      <c r="K278" s="235"/>
      <c r="L278" s="233"/>
      <c r="M278" s="240"/>
      <c r="N278" s="241" t="s">
        <v>36</v>
      </c>
      <c r="O278" s="242"/>
      <c r="P278" s="242">
        <f>H278*O278</f>
        <v>0</v>
      </c>
      <c r="Q278" s="242">
        <v>0</v>
      </c>
      <c r="R278" s="242">
        <f>H278*Q278</f>
        <v>0</v>
      </c>
      <c r="S278" s="242">
        <v>0</v>
      </c>
      <c r="T278" s="243">
        <f>H278*S278</f>
        <v>0</v>
      </c>
      <c r="U278" s="244"/>
      <c r="AR278" s="12">
        <v>1024</v>
      </c>
      <c r="AT278" s="12" t="s">
        <v>100</v>
      </c>
      <c r="AU278" s="12">
        <v>1</v>
      </c>
      <c r="AY278" s="12" t="s">
        <v>97</v>
      </c>
      <c r="BE278" s="12">
        <f>IF(N278="základná",J278,0)</f>
        <v>0</v>
      </c>
      <c r="BF278" s="12">
        <f>IF(N278="znížená",J278,0)</f>
        <v>0</v>
      </c>
      <c r="BG278" s="12">
        <f>IF(N278="zákl. prenesená",J278,0)</f>
        <v>0</v>
      </c>
      <c r="BH278" s="12">
        <f>IF(N278="zníž. prenesená",J278,0)</f>
        <v>0</v>
      </c>
      <c r="BI278" s="12">
        <f>IF(N278="nulová",J278,0)</f>
        <v>0</v>
      </c>
      <c r="BJ278" s="12">
        <v>1</v>
      </c>
    </row>
    <row r="279" s="15" customFormat="1" ht="29.25">
      <c r="B279" s="233"/>
      <c r="C279" s="273"/>
      <c r="D279" s="274" t="s">
        <v>180</v>
      </c>
      <c r="E279" s="275"/>
      <c r="F279" s="276" t="s">
        <v>448</v>
      </c>
      <c r="G279" s="277"/>
      <c r="H279" s="278"/>
      <c r="I279" s="279"/>
      <c r="J279" s="279"/>
      <c r="K279" s="280"/>
      <c r="L279" s="233"/>
      <c r="M279" s="240"/>
      <c r="N279" s="241"/>
      <c r="O279" s="242"/>
      <c r="P279" s="242"/>
      <c r="Q279" s="242"/>
      <c r="R279" s="242"/>
      <c r="S279" s="242"/>
      <c r="T279" s="243"/>
      <c r="U279" s="281"/>
      <c r="AT279" s="15" t="s">
        <v>180</v>
      </c>
      <c r="AU279" s="15">
        <v>0</v>
      </c>
      <c r="AY279" s="15" t="s">
        <v>97</v>
      </c>
      <c r="BJ279" s="15">
        <v>0</v>
      </c>
    </row>
    <row r="280" s="12" customFormat="1">
      <c r="B280" s="233"/>
      <c r="C280" s="234" t="s">
        <v>449</v>
      </c>
      <c r="D280" s="234" t="s">
        <v>100</v>
      </c>
      <c r="E280" s="235" t="s">
        <v>450</v>
      </c>
      <c r="F280" s="235" t="s">
        <v>451</v>
      </c>
      <c r="G280" s="236" t="s">
        <v>423</v>
      </c>
      <c r="H280" s="237">
        <v>1</v>
      </c>
      <c r="I280" s="238"/>
      <c r="J280" s="239">
        <f>ROUND(H280*I280,2)</f>
        <v>0</v>
      </c>
      <c r="K280" s="235"/>
      <c r="L280" s="233"/>
      <c r="M280" s="240"/>
      <c r="N280" s="241" t="s">
        <v>36</v>
      </c>
      <c r="O280" s="242"/>
      <c r="P280" s="242">
        <f>H280*O280</f>
        <v>0</v>
      </c>
      <c r="Q280" s="242">
        <v>0</v>
      </c>
      <c r="R280" s="242">
        <f>H280*Q280</f>
        <v>0</v>
      </c>
      <c r="S280" s="242">
        <v>0</v>
      </c>
      <c r="T280" s="243">
        <f>H280*S280</f>
        <v>0</v>
      </c>
      <c r="U280" s="244"/>
      <c r="AR280" s="12">
        <v>1024</v>
      </c>
      <c r="AT280" s="12" t="s">
        <v>100</v>
      </c>
      <c r="AU280" s="12">
        <v>1</v>
      </c>
      <c r="AY280" s="12" t="s">
        <v>97</v>
      </c>
      <c r="BE280" s="12">
        <f>IF(N280="základná",J280,0)</f>
        <v>0</v>
      </c>
      <c r="BF280" s="12">
        <f>IF(N280="znížená",J280,0)</f>
        <v>0</v>
      </c>
      <c r="BG280" s="12">
        <f>IF(N280="zákl. prenesená",J280,0)</f>
        <v>0</v>
      </c>
      <c r="BH280" s="12">
        <f>IF(N280="zníž. prenesená",J280,0)</f>
        <v>0</v>
      </c>
      <c r="BI280" s="12">
        <f>IF(N280="nulová",J280,0)</f>
        <v>0</v>
      </c>
      <c r="BJ280" s="12">
        <v>1</v>
      </c>
    </row>
    <row r="281" s="15" customFormat="1" ht="29.25">
      <c r="B281" s="233"/>
      <c r="C281" s="273"/>
      <c r="D281" s="274" t="s">
        <v>180</v>
      </c>
      <c r="E281" s="275"/>
      <c r="F281" s="276" t="s">
        <v>448</v>
      </c>
      <c r="G281" s="277"/>
      <c r="H281" s="278"/>
      <c r="I281" s="279"/>
      <c r="J281" s="279"/>
      <c r="K281" s="280"/>
      <c r="L281" s="233"/>
      <c r="M281" s="240"/>
      <c r="N281" s="241"/>
      <c r="O281" s="242"/>
      <c r="P281" s="242"/>
      <c r="Q281" s="242"/>
      <c r="R281" s="242"/>
      <c r="S281" s="242"/>
      <c r="T281" s="243"/>
      <c r="U281" s="281"/>
      <c r="AT281" s="15" t="s">
        <v>180</v>
      </c>
      <c r="AU281" s="15">
        <v>0</v>
      </c>
      <c r="AY281" s="15" t="s">
        <v>97</v>
      </c>
      <c r="BJ281" s="15">
        <v>0</v>
      </c>
    </row>
    <row r="282" s="13" customFormat="1" ht="14.45" customHeight="1">
      <c r="B282" s="245"/>
      <c r="C282" s="246"/>
      <c r="D282" s="246"/>
      <c r="E282" s="248"/>
      <c r="F282" s="283"/>
      <c r="G282" s="259"/>
      <c r="H282" s="284"/>
      <c r="I282" s="252"/>
      <c r="J282" s="252"/>
      <c r="K282" s="253"/>
      <c r="L282" s="245"/>
      <c r="M282" s="254"/>
      <c r="N282" s="253"/>
      <c r="O282" s="255"/>
      <c r="P282" s="255"/>
      <c r="Q282" s="255"/>
      <c r="R282" s="255"/>
      <c r="S282" s="255"/>
      <c r="T282" s="285"/>
      <c r="U282" s="257"/>
    </row>
    <row r="283" s="7" customFormat="1">
      <c r="B283" s="190"/>
      <c r="C283" s="191"/>
      <c r="D283" s="191"/>
      <c r="E283" s="191"/>
      <c r="F283" s="191"/>
      <c r="G283" s="191"/>
      <c r="H283" s="191"/>
      <c r="I283" s="191"/>
      <c r="J283" s="191"/>
      <c r="K283" s="191"/>
      <c r="L283" s="153"/>
      <c r="M283" s="286"/>
      <c r="N283" s="286"/>
      <c r="O283" s="286"/>
      <c r="P283" s="286"/>
      <c r="Q283" s="286"/>
      <c r="R283" s="286"/>
      <c r="S283" s="286"/>
      <c r="T283" s="286"/>
    </row>
  </sheetData>
  <autoFilter ref="C87:K88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pageMargins left="0.39375" right="0.39375" top="0.39375" bottom="0.39375" header="0" footer="0"/>
  <pageSetup r:id="rId1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287" customWidth="1"/>
    <col min="2" max="2" width="0.94140625" style="287" customWidth="1"/>
    <col min="3" max="3" width="3.6289062" style="287" customWidth="1"/>
    <col min="4" max="4" width="4.1679688" style="287" customWidth="1"/>
    <col min="5" max="5" width="17.753906" style="287" customWidth="1"/>
    <col min="6" max="6" width="55.691406" style="287" customWidth="1"/>
    <col min="7" max="7" width="6.7226562" style="287" customWidth="1"/>
    <col min="8" max="9" width="14.660156" style="287" customWidth="1"/>
    <col min="10" max="10" width="20.714844" style="287" customWidth="1"/>
    <col min="11" max="11" width="20.714844" style="287" hidden="1" customWidth="1"/>
    <col min="12" max="12" width="7.9335938" style="287" customWidth="1"/>
    <col min="13" max="13" width="9.28125" style="287" hidden="1" customWidth="1"/>
    <col min="14" max="14" width="7.9335938" style="287" hidden="1" customWidth="1"/>
    <col min="15" max="20" width="12.105469" style="287" hidden="1" customWidth="1"/>
    <col min="21" max="21" width="13.988281" style="287" hidden="1" customWidth="1"/>
    <col min="22" max="22" width="10.625" style="287" customWidth="1"/>
    <col min="23" max="23" width="13.988281" style="287" customWidth="1"/>
    <col min="24" max="24" width="10.625" style="287" customWidth="1"/>
    <col min="25" max="25" width="12.9140625" style="287" customWidth="1"/>
    <col min="26" max="26" width="9.4140625" style="287" customWidth="1"/>
    <col min="27" max="27" width="94.83594" style="287" hidden="1" customWidth="1"/>
    <col min="28" max="28" width="13.988281" style="287" customWidth="1"/>
    <col min="29" max="29" width="9.4140625" style="287" customWidth="1"/>
    <col min="30" max="30" width="12.9140625" style="287" customWidth="1"/>
    <col min="31" max="31" width="13.988281" style="287" customWidth="1"/>
    <col min="32" max="43" width="9.144531" style="287"/>
    <col min="44" max="65" width="9.144531" style="287" hidden="1"/>
    <col min="66" max="16384" width="9.144531" style="287"/>
  </cols>
  <sheetData>
    <row r="1" ht="11.25" customHeight="1"/>
    <row r="2" ht="36.75" customHeight="1">
      <c r="L2" s="288" t="s">
        <v>5</v>
      </c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287" t="s">
        <v>75</v>
      </c>
    </row>
    <row r="3" hidden="1" ht="6.95" customHeight="1">
      <c r="B3" s="289"/>
      <c r="C3" s="290"/>
      <c r="D3" s="290"/>
      <c r="E3" s="290"/>
      <c r="F3" s="290"/>
      <c r="G3" s="290"/>
      <c r="H3" s="290"/>
      <c r="I3" s="290"/>
      <c r="J3" s="290"/>
      <c r="K3" s="290"/>
      <c r="L3" s="291"/>
      <c r="AT3" s="287">
        <v>2</v>
      </c>
    </row>
    <row r="4" hidden="1" ht="24.95" customHeight="1">
      <c r="B4" s="291"/>
      <c r="D4" s="292" t="s">
        <v>80</v>
      </c>
      <c r="L4" s="291"/>
      <c r="AT4" s="287" t="b">
        <v>0</v>
      </c>
    </row>
    <row r="5" hidden="1" ht="6.95" customHeight="1">
      <c r="B5" s="291"/>
      <c r="L5" s="291"/>
    </row>
    <row r="6" hidden="1" ht="12" customHeight="1">
      <c r="B6" s="291"/>
      <c r="D6" s="293" t="s">
        <v>12</v>
      </c>
      <c r="L6" s="291"/>
    </row>
    <row r="7" hidden="1">
      <c r="B7" s="291"/>
      <c r="E7" s="294" t="s">
        <v>13</v>
      </c>
      <c r="F7" s="293"/>
      <c r="G7" s="293"/>
      <c r="H7" s="293"/>
      <c r="L7" s="291"/>
      <c r="AA7" s="294" t="str">
        <f>E7</f>
        <v>FK Inter Bratislava - Revitalizácia futbalového ihriska</v>
      </c>
    </row>
    <row r="8" hidden="1">
      <c r="B8" s="291"/>
      <c r="D8" s="293" t="s">
        <v>81</v>
      </c>
      <c r="L8" s="291"/>
    </row>
    <row r="9" hidden="1" s="16" customFormat="1" ht="28.5">
      <c r="B9" s="295"/>
      <c r="E9" s="296" t="s">
        <v>452</v>
      </c>
      <c r="F9" s="16"/>
      <c r="G9" s="16"/>
      <c r="H9" s="16"/>
      <c r="L9" s="295"/>
      <c r="AA9" s="297" t="str">
        <f>E9</f>
        <v>SO 03 - Spevnená plocha a oporný múr_x000a_</v>
      </c>
    </row>
    <row r="10" hidden="1" s="16" customFormat="1">
      <c r="B10" s="295"/>
      <c r="L10" s="295"/>
    </row>
    <row r="11" hidden="1" s="16" customFormat="1">
      <c r="B11" s="295"/>
      <c r="D11" s="293" t="s">
        <v>14</v>
      </c>
      <c r="F11" s="298" t="s">
        <v>72</v>
      </c>
      <c r="I11" s="293" t="s">
        <v>15</v>
      </c>
      <c r="J11" s="299" t="s">
        <v>453</v>
      </c>
      <c r="L11" s="295"/>
    </row>
    <row r="12" hidden="1" s="16" customFormat="1">
      <c r="B12" s="295"/>
      <c r="D12" s="293" t="s">
        <v>17</v>
      </c>
      <c r="F12" s="300" t="s">
        <v>18</v>
      </c>
      <c r="I12" s="293" t="s">
        <v>19</v>
      </c>
      <c r="J12" s="301">
        <f>'Rekapitulácia stavby'!AN8</f>
        <v>46091</v>
      </c>
      <c r="L12" s="295"/>
    </row>
    <row r="13" hidden="1" s="16" customFormat="1">
      <c r="B13" s="295"/>
      <c r="D13" s="302" t="s">
        <v>1</v>
      </c>
      <c r="E13" s="303"/>
      <c r="F13" s="304" t="s">
        <v>1</v>
      </c>
      <c r="I13" s="302" t="s">
        <v>1</v>
      </c>
      <c r="J13" s="304" t="s">
        <v>1</v>
      </c>
      <c r="L13" s="295"/>
    </row>
    <row r="14" hidden="1" s="16" customFormat="1">
      <c r="B14" s="295"/>
      <c r="D14" s="293" t="s">
        <v>20</v>
      </c>
      <c r="I14" s="293" t="s">
        <v>21</v>
      </c>
      <c r="J14" s="298" t="s">
        <v>22</v>
      </c>
      <c r="L14" s="295"/>
    </row>
    <row r="15" hidden="1" s="16" customFormat="1">
      <c r="B15" s="295"/>
      <c r="E15" s="298" t="s">
        <v>23</v>
      </c>
      <c r="F15" s="298"/>
      <c r="G15" s="298"/>
      <c r="H15" s="298"/>
      <c r="I15" s="293" t="s">
        <v>24</v>
      </c>
      <c r="J15" s="298" t="s">
        <v>25</v>
      </c>
      <c r="L15" s="295"/>
    </row>
    <row r="16" hidden="1" s="16" customFormat="1">
      <c r="B16" s="295"/>
      <c r="L16" s="295"/>
    </row>
    <row r="17" hidden="1" s="16" customFormat="1">
      <c r="B17" s="295"/>
      <c r="D17" s="293" t="s">
        <v>26</v>
      </c>
      <c r="I17" s="293" t="str">
        <f>I14</f>
        <v>IČO:</v>
      </c>
      <c r="J17" s="305" t="str">
        <f>'Rekapitulácia stavby'!AN13</f>
        <v>Vyplň údaj</v>
      </c>
      <c r="L17" s="295"/>
    </row>
    <row r="18" hidden="1" s="16" customFormat="1">
      <c r="B18" s="295"/>
      <c r="E18" s="305" t="str">
        <f>'Rekapitulácia stavby'!E14</f>
        <v>Vyplň údaj</v>
      </c>
      <c r="F18" s="299"/>
      <c r="G18" s="299"/>
      <c r="H18" s="299"/>
      <c r="I18" s="293" t="str">
        <f>I15</f>
        <v>IČ DPH:</v>
      </c>
      <c r="J18" s="305" t="str">
        <f>'Rekapitulácia stavby'!AN14</f>
        <v>Vyplň údaj</v>
      </c>
      <c r="L18" s="295"/>
    </row>
    <row r="19" hidden="1" s="16" customFormat="1">
      <c r="B19" s="295"/>
      <c r="L19" s="295"/>
    </row>
    <row r="20" hidden="1" s="16" customFormat="1">
      <c r="B20" s="295"/>
      <c r="D20" s="293" t="s">
        <v>28</v>
      </c>
      <c r="I20" s="293" t="str">
        <f>I14</f>
        <v>IČO:</v>
      </c>
      <c r="J20" s="298" t="s">
        <v>1</v>
      </c>
      <c r="L20" s="295"/>
    </row>
    <row r="21" hidden="1" s="16" customFormat="1">
      <c r="B21" s="295"/>
      <c r="E21" s="298" t="s">
        <v>1</v>
      </c>
      <c r="F21" s="298"/>
      <c r="G21" s="298"/>
      <c r="H21" s="298"/>
      <c r="I21" s="293" t="str">
        <f>I15</f>
        <v>IČ DPH:</v>
      </c>
      <c r="J21" s="298" t="s">
        <v>1</v>
      </c>
      <c r="L21" s="295"/>
    </row>
    <row r="22" hidden="1" s="16" customFormat="1">
      <c r="B22" s="295"/>
      <c r="L22" s="295"/>
    </row>
    <row r="23" hidden="1" s="16" customFormat="1">
      <c r="B23" s="295"/>
      <c r="D23" s="293" t="s">
        <v>29</v>
      </c>
      <c r="I23" s="293" t="str">
        <f>I14</f>
        <v>IČO:</v>
      </c>
      <c r="J23" s="298" t="s">
        <v>1</v>
      </c>
      <c r="L23" s="295"/>
    </row>
    <row r="24" hidden="1" s="16" customFormat="1">
      <c r="B24" s="295"/>
      <c r="E24" s="298" t="s">
        <v>1</v>
      </c>
      <c r="F24" s="298"/>
      <c r="G24" s="298"/>
      <c r="H24" s="298"/>
      <c r="I24" s="293" t="str">
        <f>I15</f>
        <v>IČ DPH:</v>
      </c>
      <c r="J24" s="298" t="s">
        <v>1</v>
      </c>
      <c r="L24" s="295"/>
    </row>
    <row r="25" hidden="1" s="16" customFormat="1">
      <c r="B25" s="295"/>
      <c r="L25" s="295"/>
    </row>
    <row r="26" hidden="1" s="16" customFormat="1">
      <c r="B26" s="295"/>
      <c r="D26" s="293" t="s">
        <v>30</v>
      </c>
      <c r="L26" s="295"/>
    </row>
    <row r="27" hidden="1" s="17" customFormat="1">
      <c r="B27" s="306"/>
      <c r="E27" s="307"/>
      <c r="F27" s="307"/>
      <c r="G27" s="307"/>
      <c r="H27" s="307"/>
      <c r="L27" s="306"/>
      <c r="AA27" s="308">
        <f>E27</f>
        <v>0</v>
      </c>
    </row>
    <row r="28" hidden="1" s="16" customFormat="1">
      <c r="B28" s="295"/>
      <c r="L28" s="295"/>
    </row>
    <row r="29" hidden="1" s="16" customFormat="1" ht="6.95" customHeight="1">
      <c r="B29" s="295"/>
      <c r="D29" s="309"/>
      <c r="E29" s="309"/>
      <c r="F29" s="309"/>
      <c r="G29" s="309"/>
      <c r="H29" s="309"/>
      <c r="I29" s="309"/>
      <c r="J29" s="309"/>
      <c r="K29" s="309"/>
      <c r="L29" s="295"/>
    </row>
    <row r="30" hidden="1" s="16" customFormat="1" ht="25.35" customHeight="1">
      <c r="B30" s="295"/>
      <c r="D30" s="310" t="s">
        <v>31</v>
      </c>
      <c r="F30" s="311"/>
      <c r="J30" s="312">
        <f>ROUND(J88,2)</f>
        <v>0</v>
      </c>
      <c r="L30" s="295"/>
    </row>
    <row r="31" hidden="1" s="16" customFormat="1" ht="6.95" customHeight="1">
      <c r="B31" s="295"/>
      <c r="D31" s="309"/>
      <c r="E31" s="309"/>
      <c r="F31" s="313"/>
      <c r="G31" s="309"/>
      <c r="H31" s="309"/>
      <c r="I31" s="309"/>
      <c r="J31" s="313"/>
      <c r="K31" s="309"/>
      <c r="L31" s="295"/>
    </row>
    <row r="32" hidden="1" s="16" customFormat="1" ht="14.45" customHeight="1">
      <c r="B32" s="295"/>
      <c r="F32" s="314" t="s">
        <v>33</v>
      </c>
      <c r="I32" s="315" t="s">
        <v>32</v>
      </c>
      <c r="J32" s="314" t="s">
        <v>34</v>
      </c>
      <c r="L32" s="295"/>
    </row>
    <row r="33" hidden="1" s="16" customFormat="1" ht="14.45" customHeight="1">
      <c r="B33" s="295"/>
      <c r="D33" s="293" t="s">
        <v>35</v>
      </c>
      <c r="E33" s="293" t="s">
        <v>36</v>
      </c>
      <c r="F33" s="314">
        <f>SUM(BE88:BE186)</f>
        <v>0</v>
      </c>
      <c r="I33" s="316">
        <v>0.23000000000000001</v>
      </c>
      <c r="J33" s="317">
        <f>ROUND(F33*I33,2)</f>
        <v>0</v>
      </c>
      <c r="L33" s="295"/>
    </row>
    <row r="34" hidden="1" s="16" customFormat="1" ht="14.45" customHeight="1">
      <c r="B34" s="295"/>
      <c r="D34" s="293"/>
      <c r="E34" s="293"/>
      <c r="F34" s="314"/>
      <c r="I34" s="316"/>
      <c r="J34" s="317"/>
      <c r="L34" s="295"/>
    </row>
    <row r="35" hidden="1" s="16" customFormat="1" ht="6.95" customHeight="1">
      <c r="B35" s="295"/>
      <c r="F35" s="311"/>
      <c r="J35" s="311"/>
      <c r="L35" s="295"/>
    </row>
    <row r="36" hidden="1" s="16" customFormat="1" ht="25.35" customHeight="1">
      <c r="B36" s="295"/>
      <c r="C36" s="318"/>
      <c r="D36" s="319" t="s">
        <v>37</v>
      </c>
      <c r="E36" s="320"/>
      <c r="F36" s="321"/>
      <c r="G36" s="322" t="s">
        <v>38</v>
      </c>
      <c r="H36" s="323" t="s">
        <v>39</v>
      </c>
      <c r="I36" s="320"/>
      <c r="J36" s="324">
        <f>SUM(J30:J34)</f>
        <v>0</v>
      </c>
      <c r="K36" s="325"/>
      <c r="L36" s="295"/>
    </row>
    <row r="37" hidden="1" s="16" customFormat="1" ht="14.45" customHeight="1">
      <c r="B37" s="295"/>
      <c r="L37" s="295"/>
    </row>
    <row r="38" hidden="1" ht="14.45" customHeight="1">
      <c r="B38" s="291"/>
      <c r="L38" s="291"/>
    </row>
    <row r="39" hidden="1" ht="14.45" customHeight="1">
      <c r="B39" s="291"/>
      <c r="L39" s="291"/>
    </row>
    <row r="40" hidden="1" ht="14.45" customHeight="1">
      <c r="B40" s="291"/>
      <c r="L40" s="291"/>
    </row>
    <row r="41" hidden="1" ht="14.45" customHeight="1">
      <c r="B41" s="291"/>
      <c r="L41" s="291"/>
    </row>
    <row r="42" hidden="1" ht="14.45" customHeight="1">
      <c r="B42" s="291"/>
      <c r="L42" s="291"/>
    </row>
    <row r="43" hidden="1" s="16" customFormat="1" ht="14.45" customHeight="1">
      <c r="B43" s="295"/>
      <c r="D43" s="326" t="str">
        <f>D20</f>
        <v>Projektant:</v>
      </c>
      <c r="E43" s="327"/>
      <c r="F43" s="327"/>
      <c r="G43" s="326" t="str">
        <f>D23</f>
        <v>Spracovateľ:</v>
      </c>
      <c r="H43" s="327"/>
      <c r="I43" s="327"/>
      <c r="J43" s="327"/>
      <c r="K43" s="327"/>
      <c r="L43" s="295"/>
    </row>
    <row r="44" hidden="1">
      <c r="B44" s="291"/>
      <c r="L44" s="291"/>
    </row>
    <row r="45" hidden="1">
      <c r="B45" s="291"/>
      <c r="L45" s="291"/>
    </row>
    <row r="46" hidden="1">
      <c r="B46" s="291"/>
      <c r="L46" s="291"/>
    </row>
    <row r="47" hidden="1">
      <c r="B47" s="291"/>
      <c r="L47" s="291"/>
    </row>
    <row r="48" hidden="1">
      <c r="B48" s="291"/>
      <c r="L48" s="291"/>
    </row>
    <row r="49" hidden="1">
      <c r="B49" s="291"/>
      <c r="L49" s="291"/>
    </row>
    <row r="50" hidden="1">
      <c r="B50" s="291"/>
      <c r="L50" s="291"/>
    </row>
    <row r="51" hidden="1">
      <c r="B51" s="291"/>
      <c r="L51" s="291"/>
    </row>
    <row r="52" hidden="1">
      <c r="B52" s="291"/>
      <c r="L52" s="291"/>
    </row>
    <row r="53" hidden="1">
      <c r="B53" s="291"/>
      <c r="L53" s="291"/>
    </row>
    <row r="54" hidden="1" s="16" customFormat="1">
      <c r="B54" s="295"/>
      <c r="D54" s="328" t="s">
        <v>40</v>
      </c>
      <c r="E54" s="329"/>
      <c r="F54" s="330" t="s">
        <v>41</v>
      </c>
      <c r="G54" s="328" t="str">
        <f>D54</f>
        <v>Dátum a podpis:</v>
      </c>
      <c r="H54" s="329"/>
      <c r="I54" s="329"/>
      <c r="J54" s="331" t="str">
        <f>F54</f>
        <v>Pečiatka</v>
      </c>
      <c r="K54" s="329"/>
      <c r="L54" s="295"/>
    </row>
    <row r="55" hidden="1">
      <c r="B55" s="291"/>
      <c r="L55" s="291"/>
    </row>
    <row r="56" hidden="1">
      <c r="B56" s="291"/>
      <c r="L56" s="291"/>
    </row>
    <row r="57" hidden="1">
      <c r="B57" s="291"/>
      <c r="L57" s="291"/>
    </row>
    <row r="58" hidden="1" s="16" customFormat="1">
      <c r="B58" s="295"/>
      <c r="D58" s="326" t="str">
        <f>D14</f>
        <v>Objednávateľ:</v>
      </c>
      <c r="E58" s="327"/>
      <c r="F58" s="327"/>
      <c r="G58" s="326" t="str">
        <f>D17</f>
        <v>Zhotoviteľ:</v>
      </c>
      <c r="H58" s="327"/>
      <c r="I58" s="327"/>
      <c r="J58" s="327"/>
      <c r="K58" s="327"/>
      <c r="L58" s="295"/>
    </row>
    <row r="59" hidden="1">
      <c r="B59" s="291"/>
      <c r="L59" s="291"/>
    </row>
    <row r="60" hidden="1">
      <c r="B60" s="291"/>
      <c r="L60" s="291"/>
    </row>
    <row r="61" hidden="1">
      <c r="B61" s="291"/>
      <c r="L61" s="291"/>
    </row>
    <row r="62" hidden="1">
      <c r="B62" s="291"/>
      <c r="L62" s="291"/>
    </row>
    <row r="63" hidden="1">
      <c r="B63" s="291"/>
      <c r="L63" s="291"/>
    </row>
    <row r="64" hidden="1">
      <c r="B64" s="291"/>
      <c r="L64" s="291"/>
    </row>
    <row r="65" hidden="1">
      <c r="B65" s="291"/>
      <c r="L65" s="291"/>
    </row>
    <row r="66" hidden="1">
      <c r="B66" s="291"/>
      <c r="L66" s="291"/>
    </row>
    <row r="67" hidden="1">
      <c r="B67" s="291"/>
      <c r="L67" s="291"/>
    </row>
    <row r="68" hidden="1">
      <c r="B68" s="291"/>
      <c r="L68" s="291"/>
    </row>
    <row r="69" hidden="1" s="16" customFormat="1">
      <c r="B69" s="295"/>
      <c r="D69" s="328" t="str">
        <f>D54</f>
        <v>Dátum a podpis:</v>
      </c>
      <c r="E69" s="329"/>
      <c r="F69" s="330" t="str">
        <f>F54</f>
        <v>Pečiatka</v>
      </c>
      <c r="G69" s="328" t="str">
        <f>D54</f>
        <v>Dátum a podpis:</v>
      </c>
      <c r="H69" s="329"/>
      <c r="I69" s="329"/>
      <c r="J69" s="331" t="str">
        <f>F54</f>
        <v>Pečiatka</v>
      </c>
      <c r="K69" s="329"/>
      <c r="L69" s="295"/>
    </row>
    <row r="70" hidden="1" s="16" customFormat="1" ht="14.45" customHeight="1">
      <c r="B70" s="332"/>
      <c r="C70" s="333"/>
      <c r="D70" s="333"/>
      <c r="E70" s="333"/>
      <c r="F70" s="333"/>
      <c r="G70" s="333"/>
      <c r="H70" s="333"/>
      <c r="I70" s="333"/>
      <c r="J70" s="333"/>
      <c r="K70" s="333"/>
      <c r="L70" s="295"/>
    </row>
    <row r="71" hidden="1" ht="11.25" customHeight="1">
      <c r="L71" s="334"/>
    </row>
    <row r="72" hidden="1" ht="11.25" customHeight="1">
      <c r="L72" s="334"/>
    </row>
    <row r="73" hidden="1" ht="11.25" customHeight="1">
      <c r="L73" s="334"/>
    </row>
    <row r="74" s="16" customFormat="1" ht="6.95" customHeight="1">
      <c r="B74" s="335"/>
      <c r="C74" s="336"/>
      <c r="D74" s="336"/>
      <c r="E74" s="336"/>
      <c r="F74" s="336"/>
      <c r="G74" s="336"/>
      <c r="H74" s="336"/>
      <c r="I74" s="336"/>
      <c r="J74" s="336"/>
      <c r="K74" s="336"/>
      <c r="L74" s="295"/>
    </row>
    <row r="75" s="16" customFormat="1" ht="24.95" customHeight="1">
      <c r="B75" s="295"/>
      <c r="C75" s="292" t="s">
        <v>83</v>
      </c>
      <c r="L75" s="295"/>
      <c r="M75" s="337" t="s">
        <v>7</v>
      </c>
    </row>
    <row r="76" s="16" customFormat="1" ht="6.95" customHeight="1">
      <c r="B76" s="295"/>
      <c r="L76" s="295"/>
    </row>
    <row r="77" s="16" customFormat="1" ht="12" customHeight="1">
      <c r="B77" s="295"/>
      <c r="C77" s="293" t="str">
        <f>D6</f>
        <v>Stavba:</v>
      </c>
      <c r="L77" s="295"/>
    </row>
    <row r="78" s="16" customFormat="1" ht="16.5" customHeight="1">
      <c r="B78" s="295"/>
      <c r="E78" s="294" t="str">
        <f>IF(E7="","",E7)</f>
        <v>FK Inter Bratislava - Revitalizácia futbalového ihriska</v>
      </c>
      <c r="F78" s="294"/>
      <c r="G78" s="294"/>
      <c r="H78" s="294"/>
      <c r="L78" s="295"/>
      <c r="AA78" s="294" t="str">
        <f>IF(AA7="","",AA7)</f>
        <v>FK Inter Bratislava - Revitalizácia futbalového ihriska</v>
      </c>
    </row>
    <row r="79" ht="12" customHeight="1">
      <c r="B79" s="291"/>
      <c r="C79" s="293" t="str">
        <f>D8</f>
        <v>Objekt:</v>
      </c>
      <c r="L79" s="291"/>
    </row>
    <row r="80" s="16" customFormat="1" ht="16.5" customHeight="1">
      <c r="B80" s="295"/>
      <c r="E80" s="296" t="str">
        <f>E9</f>
        <v>SO 03 - Spevnená plocha a oporný múr_x000a_</v>
      </c>
      <c r="F80" s="296"/>
      <c r="G80" s="296"/>
      <c r="H80" s="296"/>
      <c r="L80" s="295"/>
      <c r="AA80" s="297" t="str">
        <f>AA9</f>
        <v>SO 03 - Spevnená plocha a oporný múr_x000a_</v>
      </c>
    </row>
    <row r="81" s="16" customFormat="1" ht="6.95" customHeight="1">
      <c r="B81" s="295"/>
      <c r="L81" s="295"/>
    </row>
    <row r="82" s="16" customFormat="1" ht="12" customHeight="1">
      <c r="B82" s="295"/>
      <c r="C82" s="293" t="str">
        <f>D12</f>
        <v>Miesto:</v>
      </c>
      <c r="F82" s="298" t="str">
        <f>IF(F12="","",F12)</f>
        <v>Drieňová 11/A, 821 03 Bratislava - Ružinov</v>
      </c>
      <c r="I82" s="293" t="str">
        <f>I12</f>
        <v>Dátum:</v>
      </c>
      <c r="J82" s="301">
        <f>J12</f>
        <v>46091</v>
      </c>
      <c r="L82" s="295"/>
    </row>
    <row r="83" s="16" customFormat="1" ht="6.95" customHeight="1">
      <c r="B83" s="295"/>
      <c r="L83" s="295"/>
    </row>
    <row r="84" s="16" customFormat="1">
      <c r="B84" s="295"/>
      <c r="C84" s="293" t="str">
        <f>D14</f>
        <v>Objednávateľ:</v>
      </c>
      <c r="F84" s="298" t="str">
        <f>IF(E15="","",E15)</f>
        <v>FK Inter Bratislava, s.r.o.</v>
      </c>
      <c r="I84" s="293" t="str">
        <f>D20</f>
        <v>Projektant:</v>
      </c>
      <c r="J84" s="338" t="str">
        <f>IF(E21="","",E21)</f>
        <v/>
      </c>
      <c r="L84" s="295"/>
    </row>
    <row r="85" s="16" customFormat="1">
      <c r="B85" s="295"/>
      <c r="C85" s="293" t="str">
        <f>D17</f>
        <v>Zhotoviteľ:</v>
      </c>
      <c r="F85" s="298" t="str">
        <f>IF(E18="Vyplň údaj","",E18)</f>
        <v/>
      </c>
      <c r="I85" s="293" t="str">
        <f>D23</f>
        <v>Spracovateľ:</v>
      </c>
      <c r="J85" s="338" t="str">
        <f>IF(E24="","",E24)</f>
        <v/>
      </c>
      <c r="L85" s="295"/>
    </row>
    <row r="86" s="16" customFormat="1">
      <c r="B86" s="295"/>
      <c r="L86" s="295"/>
    </row>
    <row r="87" s="18" customFormat="1" ht="24">
      <c r="B87" s="339"/>
      <c r="C87" s="340" t="s">
        <v>84</v>
      </c>
      <c r="D87" s="341" t="s">
        <v>48</v>
      </c>
      <c r="E87" s="341" t="s">
        <v>43</v>
      </c>
      <c r="F87" s="341" t="s">
        <v>45</v>
      </c>
      <c r="G87" s="341" t="s">
        <v>85</v>
      </c>
      <c r="H87" s="341" t="s">
        <v>86</v>
      </c>
      <c r="I87" s="341" t="s">
        <v>87</v>
      </c>
      <c r="J87" s="342" t="s">
        <v>88</v>
      </c>
      <c r="K87" s="342" t="s">
        <v>89</v>
      </c>
      <c r="L87" s="343"/>
      <c r="M87" s="344" t="s">
        <v>1</v>
      </c>
      <c r="N87" s="345" t="s">
        <v>35</v>
      </c>
      <c r="O87" s="345" t="s">
        <v>90</v>
      </c>
      <c r="P87" s="345" t="s">
        <v>51</v>
      </c>
      <c r="Q87" s="345" t="s">
        <v>91</v>
      </c>
      <c r="R87" s="345" t="s">
        <v>92</v>
      </c>
      <c r="S87" s="345" t="s">
        <v>93</v>
      </c>
      <c r="T87" s="346" t="s">
        <v>94</v>
      </c>
    </row>
    <row r="88" s="16" customFormat="1" ht="15.75">
      <c r="B88" s="295"/>
      <c r="C88" s="347" t="s">
        <v>61</v>
      </c>
      <c r="J88" s="348">
        <f>J89 + J169 + J184</f>
        <v>0</v>
      </c>
      <c r="L88" s="295"/>
      <c r="M88" s="349"/>
      <c r="N88" s="350"/>
      <c r="O88" s="350"/>
      <c r="P88" s="351">
        <f>P89 + P169 + P184</f>
        <v>0</v>
      </c>
      <c r="Q88" s="350"/>
      <c r="R88" s="351">
        <f>R89 + R169 + R184</f>
        <v>521.22886186479991</v>
      </c>
      <c r="S88" s="350"/>
      <c r="T88" s="352">
        <f>T89 + T169 + T184</f>
        <v>4.6799999999999997</v>
      </c>
      <c r="U88" s="353"/>
    </row>
    <row r="89" s="19" customFormat="1" ht="15.75">
      <c r="B89" s="354"/>
      <c r="C89" s="355"/>
      <c r="D89" s="356" t="s">
        <v>62</v>
      </c>
      <c r="E89" s="357" t="s">
        <v>95</v>
      </c>
      <c r="F89" s="19" t="s">
        <v>96</v>
      </c>
      <c r="G89" s="358"/>
      <c r="H89" s="359"/>
      <c r="I89" s="360"/>
      <c r="J89" s="360">
        <f>J90 + J110 + J119 + J133 + J141 + J152 + J155 + J167</f>
        <v>0</v>
      </c>
      <c r="L89" s="354"/>
      <c r="M89" s="361"/>
      <c r="N89" s="362"/>
      <c r="O89" s="363"/>
      <c r="P89" s="363">
        <f>P90 + P110 + P119 + P133 + P141 + P152 + P155 + P167</f>
        <v>0</v>
      </c>
      <c r="Q89" s="363"/>
      <c r="R89" s="363">
        <f>R90 + R110 + R119 + R133 + R141 + R152 + R155 + R167</f>
        <v>520.28504446479997</v>
      </c>
      <c r="S89" s="363"/>
      <c r="T89" s="364">
        <f>T90 + T110 + T119 + T133 + T141 + T152 + T155 + T167</f>
        <v>4.6799999999999997</v>
      </c>
      <c r="U89" s="365"/>
      <c r="AR89" s="19">
        <v>1</v>
      </c>
      <c r="AT89" s="19" t="s">
        <v>62</v>
      </c>
      <c r="AU89" s="19">
        <v>0</v>
      </c>
      <c r="AY89" s="19" t="s">
        <v>97</v>
      </c>
      <c r="BJ89" s="19">
        <v>0</v>
      </c>
    </row>
    <row r="90" s="20" customFormat="1" ht="23.1" customHeight="1">
      <c r="B90" s="366"/>
      <c r="C90" s="367"/>
      <c r="D90" s="356" t="s">
        <v>62</v>
      </c>
      <c r="E90" s="368" t="s">
        <v>98</v>
      </c>
      <c r="F90" s="369" t="s">
        <v>99</v>
      </c>
      <c r="G90" s="370"/>
      <c r="H90" s="371"/>
      <c r="I90" s="372"/>
      <c r="J90" s="372">
        <f>J91 + J92 + J95 + J99 + J100 + J103 + J104 + J105 + J109</f>
        <v>0</v>
      </c>
      <c r="K90" s="369"/>
      <c r="L90" s="366"/>
      <c r="M90" s="373"/>
      <c r="N90" s="362"/>
      <c r="O90" s="363"/>
      <c r="P90" s="363">
        <f>P91 + P92 + P95 + P99 + P100 + P103 + P104 + P105 + P109</f>
        <v>0</v>
      </c>
      <c r="Q90" s="363"/>
      <c r="R90" s="363">
        <f>R91 + R92 + R95 + R99 + R100 + R103 + R104 + R105 + R109</f>
        <v>0</v>
      </c>
      <c r="S90" s="363"/>
      <c r="T90" s="364">
        <f>T91 + T92 + T95 + T99 + T100 + T103 + T104 + T105 + T109</f>
        <v>0</v>
      </c>
      <c r="U90" s="374"/>
      <c r="AR90" s="20">
        <v>1</v>
      </c>
      <c r="AT90" s="20" t="s">
        <v>62</v>
      </c>
      <c r="AU90" s="20">
        <v>1</v>
      </c>
      <c r="AY90" s="20" t="s">
        <v>97</v>
      </c>
      <c r="BJ90" s="20">
        <v>0</v>
      </c>
    </row>
    <row r="91" s="21" customFormat="1">
      <c r="B91" s="375"/>
      <c r="C91" s="376" t="s">
        <v>454</v>
      </c>
      <c r="D91" s="376" t="s">
        <v>100</v>
      </c>
      <c r="E91" s="377" t="s">
        <v>101</v>
      </c>
      <c r="F91" s="377" t="s">
        <v>102</v>
      </c>
      <c r="G91" s="378" t="s">
        <v>103</v>
      </c>
      <c r="H91" s="379">
        <v>46</v>
      </c>
      <c r="I91" s="380"/>
      <c r="J91" s="381">
        <f>ROUND(H91*I91,2)</f>
        <v>0</v>
      </c>
      <c r="K91" s="377"/>
      <c r="L91" s="375"/>
      <c r="M91" s="382"/>
      <c r="N91" s="383" t="s">
        <v>36</v>
      </c>
      <c r="O91" s="384"/>
      <c r="P91" s="384">
        <f>H91*O91</f>
        <v>0</v>
      </c>
      <c r="Q91" s="384">
        <v>0</v>
      </c>
      <c r="R91" s="384">
        <f>H91*Q91</f>
        <v>0</v>
      </c>
      <c r="S91" s="384">
        <v>0</v>
      </c>
      <c r="T91" s="385">
        <f>H91*S91</f>
        <v>0</v>
      </c>
      <c r="U91" s="386"/>
      <c r="AR91" s="21">
        <v>4</v>
      </c>
      <c r="AT91" s="21" t="s">
        <v>100</v>
      </c>
      <c r="AU91" s="21">
        <v>2</v>
      </c>
      <c r="AY91" s="21" t="s">
        <v>97</v>
      </c>
      <c r="BE91" s="21">
        <f>IF(N91="základná",J91,0)</f>
        <v>0</v>
      </c>
      <c r="BF91" s="21">
        <f>IF(N91="znížená",J91,0)</f>
        <v>0</v>
      </c>
      <c r="BG91" s="21">
        <f>IF(N91="zákl. prenesená",J91,0)</f>
        <v>0</v>
      </c>
      <c r="BH91" s="21">
        <f>IF(N91="zníž. prenesená",J91,0)</f>
        <v>0</v>
      </c>
      <c r="BI91" s="21">
        <f>IF(N91="nulová",J91,0)</f>
        <v>0</v>
      </c>
      <c r="BJ91" s="21">
        <v>1</v>
      </c>
    </row>
    <row r="92" s="21" customFormat="1">
      <c r="B92" s="375"/>
      <c r="C92" s="376" t="s">
        <v>455</v>
      </c>
      <c r="D92" s="376" t="s">
        <v>100</v>
      </c>
      <c r="E92" s="377" t="s">
        <v>456</v>
      </c>
      <c r="F92" s="377" t="s">
        <v>457</v>
      </c>
      <c r="G92" s="378" t="s">
        <v>107</v>
      </c>
      <c r="H92" s="379">
        <v>11.5</v>
      </c>
      <c r="I92" s="380"/>
      <c r="J92" s="381">
        <f>ROUND(H92*I92,2)</f>
        <v>0</v>
      </c>
      <c r="K92" s="377"/>
      <c r="L92" s="375"/>
      <c r="M92" s="382"/>
      <c r="N92" s="383" t="s">
        <v>36</v>
      </c>
      <c r="O92" s="384"/>
      <c r="P92" s="384">
        <f>H92*O92</f>
        <v>0</v>
      </c>
      <c r="Q92" s="384">
        <v>0</v>
      </c>
      <c r="R92" s="384">
        <f>H92*Q92</f>
        <v>0</v>
      </c>
      <c r="S92" s="384">
        <v>0</v>
      </c>
      <c r="T92" s="385">
        <f>H92*S92</f>
        <v>0</v>
      </c>
      <c r="U92" s="386"/>
      <c r="AR92" s="21">
        <v>4</v>
      </c>
      <c r="AT92" s="21" t="s">
        <v>100</v>
      </c>
      <c r="AU92" s="21">
        <v>2</v>
      </c>
      <c r="AY92" s="21" t="s">
        <v>97</v>
      </c>
      <c r="BE92" s="21">
        <f>IF(N92="základná",J92,0)</f>
        <v>0</v>
      </c>
      <c r="BF92" s="21">
        <f>IF(N92="znížená",J92,0)</f>
        <v>0</v>
      </c>
      <c r="BG92" s="21">
        <f>IF(N92="zákl. prenesená",J92,0)</f>
        <v>0</v>
      </c>
      <c r="BH92" s="21">
        <f>IF(N92="zníž. prenesená",J92,0)</f>
        <v>0</v>
      </c>
      <c r="BI92" s="21">
        <f>IF(N92="nulová",J92,0)</f>
        <v>0</v>
      </c>
      <c r="BJ92" s="21">
        <v>1</v>
      </c>
    </row>
    <row r="93" s="22" customFormat="1" ht="12">
      <c r="B93" s="387"/>
      <c r="C93" s="388"/>
      <c r="D93" s="389" t="s">
        <v>108</v>
      </c>
      <c r="E93" s="390"/>
      <c r="F93" s="391" t="s">
        <v>458</v>
      </c>
      <c r="G93" s="392"/>
      <c r="H93" s="393">
        <v>11.5</v>
      </c>
      <c r="I93" s="394"/>
      <c r="J93" s="394"/>
      <c r="K93" s="395"/>
      <c r="L93" s="387"/>
      <c r="M93" s="396"/>
      <c r="N93" s="395"/>
      <c r="O93" s="397"/>
      <c r="P93" s="397"/>
      <c r="Q93" s="397"/>
      <c r="R93" s="397"/>
      <c r="S93" s="397"/>
      <c r="T93" s="398"/>
      <c r="U93" s="399"/>
      <c r="AT93" s="22" t="s">
        <v>108</v>
      </c>
      <c r="AU93" s="22">
        <v>0</v>
      </c>
      <c r="AV93" s="22">
        <v>2</v>
      </c>
      <c r="AW93" s="22" t="b">
        <v>1</v>
      </c>
      <c r="AY93" s="22" t="s">
        <v>97</v>
      </c>
      <c r="BJ93" s="22">
        <v>0</v>
      </c>
    </row>
    <row r="94" s="22" customFormat="1" ht="12">
      <c r="B94" s="387"/>
      <c r="C94" s="388"/>
      <c r="D94" s="389" t="s">
        <v>108</v>
      </c>
      <c r="E94" s="390"/>
      <c r="F94" s="400" t="s">
        <v>110</v>
      </c>
      <c r="G94" s="401"/>
      <c r="H94" s="402">
        <v>11.5</v>
      </c>
      <c r="I94" s="394"/>
      <c r="J94" s="394"/>
      <c r="K94" s="395"/>
      <c r="L94" s="387"/>
      <c r="M94" s="396"/>
      <c r="N94" s="395"/>
      <c r="O94" s="397"/>
      <c r="P94" s="397"/>
      <c r="Q94" s="397"/>
      <c r="R94" s="397"/>
      <c r="S94" s="397"/>
      <c r="T94" s="398"/>
      <c r="U94" s="399"/>
      <c r="AT94" s="22" t="s">
        <v>108</v>
      </c>
      <c r="AU94" s="22">
        <v>0</v>
      </c>
      <c r="AV94" s="22">
        <v>4</v>
      </c>
      <c r="AW94" s="22" t="b">
        <v>1</v>
      </c>
      <c r="AX94" s="22" t="b">
        <v>1</v>
      </c>
      <c r="AY94" s="22" t="s">
        <v>97</v>
      </c>
      <c r="BJ94" s="22">
        <v>0</v>
      </c>
    </row>
    <row r="95" s="21" customFormat="1">
      <c r="B95" s="375"/>
      <c r="C95" s="376" t="s">
        <v>459</v>
      </c>
      <c r="D95" s="376" t="s">
        <v>100</v>
      </c>
      <c r="E95" s="377" t="s">
        <v>460</v>
      </c>
      <c r="F95" s="377" t="s">
        <v>461</v>
      </c>
      <c r="G95" s="378" t="s">
        <v>107</v>
      </c>
      <c r="H95" s="379">
        <v>117.884</v>
      </c>
      <c r="I95" s="380"/>
      <c r="J95" s="381">
        <f>ROUND(H95*I95,2)</f>
        <v>0</v>
      </c>
      <c r="K95" s="377"/>
      <c r="L95" s="375"/>
      <c r="M95" s="382"/>
      <c r="N95" s="383" t="s">
        <v>36</v>
      </c>
      <c r="O95" s="384"/>
      <c r="P95" s="384">
        <f>H95*O95</f>
        <v>0</v>
      </c>
      <c r="Q95" s="384">
        <v>0</v>
      </c>
      <c r="R95" s="384">
        <f>H95*Q95</f>
        <v>0</v>
      </c>
      <c r="S95" s="384">
        <v>0</v>
      </c>
      <c r="T95" s="385">
        <f>H95*S95</f>
        <v>0</v>
      </c>
      <c r="U95" s="386"/>
      <c r="AR95" s="21">
        <v>4</v>
      </c>
      <c r="AT95" s="21" t="s">
        <v>100</v>
      </c>
      <c r="AU95" s="21">
        <v>2</v>
      </c>
      <c r="AY95" s="21" t="s">
        <v>97</v>
      </c>
      <c r="BE95" s="21">
        <f>IF(N95="základná",J95,0)</f>
        <v>0</v>
      </c>
      <c r="BF95" s="21">
        <f>IF(N95="znížená",J95,0)</f>
        <v>0</v>
      </c>
      <c r="BG95" s="21">
        <f>IF(N95="zákl. prenesená",J95,0)</f>
        <v>0</v>
      </c>
      <c r="BH95" s="21">
        <f>IF(N95="zníž. prenesená",J95,0)</f>
        <v>0</v>
      </c>
      <c r="BI95" s="21">
        <f>IF(N95="nulová",J95,0)</f>
        <v>0</v>
      </c>
      <c r="BJ95" s="21">
        <v>1</v>
      </c>
    </row>
    <row r="96" s="22" customFormat="1" ht="12">
      <c r="B96" s="387"/>
      <c r="C96" s="388"/>
      <c r="D96" s="389" t="s">
        <v>108</v>
      </c>
      <c r="E96" s="390"/>
      <c r="F96" s="391" t="s">
        <v>462</v>
      </c>
      <c r="G96" s="392"/>
      <c r="H96" s="393">
        <v>47.164000000000001</v>
      </c>
      <c r="I96" s="394"/>
      <c r="J96" s="394"/>
      <c r="K96" s="395"/>
      <c r="L96" s="387"/>
      <c r="M96" s="396"/>
      <c r="N96" s="395"/>
      <c r="O96" s="397"/>
      <c r="P96" s="397"/>
      <c r="Q96" s="397"/>
      <c r="R96" s="397"/>
      <c r="S96" s="397"/>
      <c r="T96" s="398"/>
      <c r="U96" s="399"/>
      <c r="AT96" s="22" t="s">
        <v>108</v>
      </c>
      <c r="AU96" s="22">
        <v>0</v>
      </c>
      <c r="AV96" s="22">
        <v>2</v>
      </c>
      <c r="AW96" s="22" t="b">
        <v>1</v>
      </c>
      <c r="AY96" s="22" t="s">
        <v>97</v>
      </c>
      <c r="BJ96" s="22">
        <v>0</v>
      </c>
    </row>
    <row r="97" s="22" customFormat="1" ht="12">
      <c r="B97" s="387"/>
      <c r="C97" s="388"/>
      <c r="D97" s="389" t="s">
        <v>108</v>
      </c>
      <c r="E97" s="390"/>
      <c r="F97" s="391" t="s">
        <v>463</v>
      </c>
      <c r="G97" s="392"/>
      <c r="H97" s="393">
        <v>70.719999999999999</v>
      </c>
      <c r="I97" s="394"/>
      <c r="J97" s="394"/>
      <c r="K97" s="395"/>
      <c r="L97" s="387"/>
      <c r="M97" s="396"/>
      <c r="N97" s="395"/>
      <c r="O97" s="397"/>
      <c r="P97" s="397"/>
      <c r="Q97" s="397"/>
      <c r="R97" s="397"/>
      <c r="S97" s="397"/>
      <c r="T97" s="398"/>
      <c r="U97" s="399"/>
      <c r="AT97" s="22" t="s">
        <v>108</v>
      </c>
      <c r="AU97" s="22">
        <v>0</v>
      </c>
      <c r="AV97" s="22">
        <v>2</v>
      </c>
      <c r="AW97" s="22" t="b">
        <v>1</v>
      </c>
      <c r="AY97" s="22" t="s">
        <v>97</v>
      </c>
      <c r="BJ97" s="22">
        <v>0</v>
      </c>
    </row>
    <row r="98" s="22" customFormat="1" ht="12">
      <c r="B98" s="387"/>
      <c r="C98" s="388"/>
      <c r="D98" s="389" t="s">
        <v>108</v>
      </c>
      <c r="E98" s="390"/>
      <c r="F98" s="400" t="s">
        <v>110</v>
      </c>
      <c r="G98" s="401"/>
      <c r="H98" s="402">
        <v>117.884</v>
      </c>
      <c r="I98" s="394"/>
      <c r="J98" s="394"/>
      <c r="K98" s="395"/>
      <c r="L98" s="387"/>
      <c r="M98" s="396"/>
      <c r="N98" s="395"/>
      <c r="O98" s="397"/>
      <c r="P98" s="397"/>
      <c r="Q98" s="397"/>
      <c r="R98" s="397"/>
      <c r="S98" s="397"/>
      <c r="T98" s="398"/>
      <c r="U98" s="399"/>
      <c r="AT98" s="22" t="s">
        <v>108</v>
      </c>
      <c r="AU98" s="22">
        <v>0</v>
      </c>
      <c r="AV98" s="22">
        <v>4</v>
      </c>
      <c r="AW98" s="22" t="b">
        <v>1</v>
      </c>
      <c r="AX98" s="22" t="b">
        <v>1</v>
      </c>
      <c r="AY98" s="22" t="s">
        <v>97</v>
      </c>
      <c r="BJ98" s="22">
        <v>0</v>
      </c>
    </row>
    <row r="99" s="21" customFormat="1">
      <c r="B99" s="375"/>
      <c r="C99" s="376" t="s">
        <v>464</v>
      </c>
      <c r="D99" s="376" t="s">
        <v>100</v>
      </c>
      <c r="E99" s="377" t="s">
        <v>124</v>
      </c>
      <c r="F99" s="377" t="s">
        <v>125</v>
      </c>
      <c r="G99" s="378" t="s">
        <v>107</v>
      </c>
      <c r="H99" s="379">
        <v>117.884</v>
      </c>
      <c r="I99" s="380"/>
      <c r="J99" s="381">
        <f>ROUND(H99*I99,2)</f>
        <v>0</v>
      </c>
      <c r="K99" s="377"/>
      <c r="L99" s="375"/>
      <c r="M99" s="382"/>
      <c r="N99" s="383" t="s">
        <v>36</v>
      </c>
      <c r="O99" s="384"/>
      <c r="P99" s="384">
        <f>H99*O99</f>
        <v>0</v>
      </c>
      <c r="Q99" s="384">
        <v>0</v>
      </c>
      <c r="R99" s="384">
        <f>H99*Q99</f>
        <v>0</v>
      </c>
      <c r="S99" s="384">
        <v>0</v>
      </c>
      <c r="T99" s="385">
        <f>H99*S99</f>
        <v>0</v>
      </c>
      <c r="U99" s="386"/>
      <c r="AR99" s="21">
        <v>4</v>
      </c>
      <c r="AT99" s="21" t="s">
        <v>100</v>
      </c>
      <c r="AU99" s="21">
        <v>2</v>
      </c>
      <c r="AY99" s="21" t="s">
        <v>97</v>
      </c>
      <c r="BE99" s="21">
        <f>IF(N99="základná",J99,0)</f>
        <v>0</v>
      </c>
      <c r="BF99" s="21">
        <f>IF(N99="znížená",J99,0)</f>
        <v>0</v>
      </c>
      <c r="BG99" s="21">
        <f>IF(N99="zákl. prenesená",J99,0)</f>
        <v>0</v>
      </c>
      <c r="BH99" s="21">
        <f>IF(N99="zníž. prenesená",J99,0)</f>
        <v>0</v>
      </c>
      <c r="BI99" s="21">
        <f>IF(N99="nulová",J99,0)</f>
        <v>0</v>
      </c>
      <c r="BJ99" s="21">
        <v>1</v>
      </c>
    </row>
    <row r="100" s="21" customFormat="1">
      <c r="B100" s="375"/>
      <c r="C100" s="376" t="s">
        <v>465</v>
      </c>
      <c r="D100" s="376" t="s">
        <v>100</v>
      </c>
      <c r="E100" s="377" t="s">
        <v>466</v>
      </c>
      <c r="F100" s="377" t="s">
        <v>467</v>
      </c>
      <c r="G100" s="378" t="s">
        <v>107</v>
      </c>
      <c r="H100" s="379">
        <v>176.548</v>
      </c>
      <c r="I100" s="380"/>
      <c r="J100" s="381">
        <f>ROUND(H100*I100,2)</f>
        <v>0</v>
      </c>
      <c r="K100" s="377"/>
      <c r="L100" s="375"/>
      <c r="M100" s="382"/>
      <c r="N100" s="383" t="s">
        <v>36</v>
      </c>
      <c r="O100" s="384"/>
      <c r="P100" s="384">
        <f>H100*O100</f>
        <v>0</v>
      </c>
      <c r="Q100" s="384">
        <v>0</v>
      </c>
      <c r="R100" s="384">
        <f>H100*Q100</f>
        <v>0</v>
      </c>
      <c r="S100" s="384">
        <v>0</v>
      </c>
      <c r="T100" s="385">
        <f>H100*S100</f>
        <v>0</v>
      </c>
      <c r="U100" s="386"/>
      <c r="AR100" s="21">
        <v>4</v>
      </c>
      <c r="AT100" s="21" t="s">
        <v>100</v>
      </c>
      <c r="AU100" s="21">
        <v>2</v>
      </c>
      <c r="AY100" s="21" t="s">
        <v>97</v>
      </c>
      <c r="BE100" s="21">
        <f>IF(N100="základná",J100,0)</f>
        <v>0</v>
      </c>
      <c r="BF100" s="21">
        <f>IF(N100="znížená",J100,0)</f>
        <v>0</v>
      </c>
      <c r="BG100" s="21">
        <f>IF(N100="zákl. prenesená",J100,0)</f>
        <v>0</v>
      </c>
      <c r="BH100" s="21">
        <f>IF(N100="zníž. prenesená",J100,0)</f>
        <v>0</v>
      </c>
      <c r="BI100" s="21">
        <f>IF(N100="nulová",J100,0)</f>
        <v>0</v>
      </c>
      <c r="BJ100" s="21">
        <v>1</v>
      </c>
    </row>
    <row r="101" s="22" customFormat="1" ht="12">
      <c r="B101" s="387"/>
      <c r="C101" s="388"/>
      <c r="D101" s="389" t="s">
        <v>108</v>
      </c>
      <c r="E101" s="390"/>
      <c r="F101" s="391" t="s">
        <v>468</v>
      </c>
      <c r="G101" s="392"/>
      <c r="H101" s="393">
        <v>176.548</v>
      </c>
      <c r="I101" s="394"/>
      <c r="J101" s="394"/>
      <c r="K101" s="395"/>
      <c r="L101" s="387"/>
      <c r="M101" s="396"/>
      <c r="N101" s="395"/>
      <c r="O101" s="397"/>
      <c r="P101" s="397"/>
      <c r="Q101" s="397"/>
      <c r="R101" s="397"/>
      <c r="S101" s="397"/>
      <c r="T101" s="398"/>
      <c r="U101" s="399"/>
      <c r="AT101" s="22" t="s">
        <v>108</v>
      </c>
      <c r="AU101" s="22">
        <v>0</v>
      </c>
      <c r="AV101" s="22">
        <v>2</v>
      </c>
      <c r="AW101" s="22" t="b">
        <v>1</v>
      </c>
      <c r="AY101" s="22" t="s">
        <v>97</v>
      </c>
      <c r="BJ101" s="22">
        <v>0</v>
      </c>
    </row>
    <row r="102" s="22" customFormat="1" ht="12">
      <c r="B102" s="387"/>
      <c r="C102" s="388"/>
      <c r="D102" s="389" t="s">
        <v>108</v>
      </c>
      <c r="E102" s="390"/>
      <c r="F102" s="400" t="s">
        <v>110</v>
      </c>
      <c r="G102" s="401"/>
      <c r="H102" s="402">
        <v>176.548</v>
      </c>
      <c r="I102" s="394"/>
      <c r="J102" s="394"/>
      <c r="K102" s="395"/>
      <c r="L102" s="387"/>
      <c r="M102" s="396"/>
      <c r="N102" s="395"/>
      <c r="O102" s="397"/>
      <c r="P102" s="397"/>
      <c r="Q102" s="397"/>
      <c r="R102" s="397"/>
      <c r="S102" s="397"/>
      <c r="T102" s="398"/>
      <c r="U102" s="399"/>
      <c r="AT102" s="22" t="s">
        <v>108</v>
      </c>
      <c r="AU102" s="22">
        <v>0</v>
      </c>
      <c r="AV102" s="22">
        <v>4</v>
      </c>
      <c r="AW102" s="22" t="b">
        <v>1</v>
      </c>
      <c r="AX102" s="22" t="b">
        <v>1</v>
      </c>
      <c r="AY102" s="22" t="s">
        <v>97</v>
      </c>
      <c r="BJ102" s="22">
        <v>0</v>
      </c>
    </row>
    <row r="103" s="21" customFormat="1" ht="24">
      <c r="B103" s="375"/>
      <c r="C103" s="376" t="s">
        <v>469</v>
      </c>
      <c r="D103" s="376" t="s">
        <v>100</v>
      </c>
      <c r="E103" s="377" t="s">
        <v>470</v>
      </c>
      <c r="F103" s="377" t="s">
        <v>471</v>
      </c>
      <c r="G103" s="378" t="s">
        <v>107</v>
      </c>
      <c r="H103" s="379">
        <v>176.548</v>
      </c>
      <c r="I103" s="380"/>
      <c r="J103" s="381">
        <f>ROUND(H103*I103,2)</f>
        <v>0</v>
      </c>
      <c r="K103" s="377"/>
      <c r="L103" s="375"/>
      <c r="M103" s="382"/>
      <c r="N103" s="383" t="s">
        <v>36</v>
      </c>
      <c r="O103" s="384"/>
      <c r="P103" s="384">
        <f>H103*O103</f>
        <v>0</v>
      </c>
      <c r="Q103" s="384">
        <v>0</v>
      </c>
      <c r="R103" s="384">
        <f>H103*Q103</f>
        <v>0</v>
      </c>
      <c r="S103" s="384">
        <v>0</v>
      </c>
      <c r="T103" s="385">
        <f>H103*S103</f>
        <v>0</v>
      </c>
      <c r="U103" s="386"/>
      <c r="AR103" s="21">
        <v>4</v>
      </c>
      <c r="AT103" s="21" t="s">
        <v>100</v>
      </c>
      <c r="AU103" s="21">
        <v>2</v>
      </c>
      <c r="AY103" s="21" t="s">
        <v>97</v>
      </c>
      <c r="BE103" s="21">
        <f>IF(N103="základná",J103,0)</f>
        <v>0</v>
      </c>
      <c r="BF103" s="21">
        <f>IF(N103="znížená",J103,0)</f>
        <v>0</v>
      </c>
      <c r="BG103" s="21">
        <f>IF(N103="zákl. prenesená",J103,0)</f>
        <v>0</v>
      </c>
      <c r="BH103" s="21">
        <f>IF(N103="zníž. prenesená",J103,0)</f>
        <v>0</v>
      </c>
      <c r="BI103" s="21">
        <f>IF(N103="nulová",J103,0)</f>
        <v>0</v>
      </c>
      <c r="BJ103" s="21">
        <v>1</v>
      </c>
    </row>
    <row r="104" s="21" customFormat="1">
      <c r="B104" s="375"/>
      <c r="C104" s="376" t="s">
        <v>472</v>
      </c>
      <c r="D104" s="376" t="s">
        <v>100</v>
      </c>
      <c r="E104" s="377" t="s">
        <v>473</v>
      </c>
      <c r="F104" s="377" t="s">
        <v>474</v>
      </c>
      <c r="G104" s="378" t="s">
        <v>103</v>
      </c>
      <c r="H104" s="379">
        <v>117</v>
      </c>
      <c r="I104" s="380"/>
      <c r="J104" s="381">
        <f>ROUND(H104*I104,2)</f>
        <v>0</v>
      </c>
      <c r="K104" s="377"/>
      <c r="L104" s="375"/>
      <c r="M104" s="382"/>
      <c r="N104" s="383" t="s">
        <v>36</v>
      </c>
      <c r="O104" s="384"/>
      <c r="P104" s="384">
        <f>H104*O104</f>
        <v>0</v>
      </c>
      <c r="Q104" s="384">
        <v>0</v>
      </c>
      <c r="R104" s="384">
        <f>H104*Q104</f>
        <v>0</v>
      </c>
      <c r="S104" s="384">
        <v>0</v>
      </c>
      <c r="T104" s="385">
        <f>H104*S104</f>
        <v>0</v>
      </c>
      <c r="U104" s="386"/>
      <c r="AR104" s="21">
        <v>4</v>
      </c>
      <c r="AT104" s="21" t="s">
        <v>100</v>
      </c>
      <c r="AU104" s="21">
        <v>2</v>
      </c>
      <c r="AY104" s="21" t="s">
        <v>97</v>
      </c>
      <c r="BE104" s="21">
        <f>IF(N104="základná",J104,0)</f>
        <v>0</v>
      </c>
      <c r="BF104" s="21">
        <f>IF(N104="znížená",J104,0)</f>
        <v>0</v>
      </c>
      <c r="BG104" s="21">
        <f>IF(N104="zákl. prenesená",J104,0)</f>
        <v>0</v>
      </c>
      <c r="BH104" s="21">
        <f>IF(N104="zníž. prenesená",J104,0)</f>
        <v>0</v>
      </c>
      <c r="BI104" s="21">
        <f>IF(N104="nulová",J104,0)</f>
        <v>0</v>
      </c>
      <c r="BJ104" s="21">
        <v>1</v>
      </c>
    </row>
    <row r="105" s="21" customFormat="1" ht="24">
      <c r="B105" s="375"/>
      <c r="C105" s="376" t="s">
        <v>475</v>
      </c>
      <c r="D105" s="376" t="s">
        <v>100</v>
      </c>
      <c r="E105" s="377" t="s">
        <v>476</v>
      </c>
      <c r="F105" s="377" t="s">
        <v>477</v>
      </c>
      <c r="G105" s="378" t="s">
        <v>107</v>
      </c>
      <c r="H105" s="379">
        <v>211.48400000000001</v>
      </c>
      <c r="I105" s="380"/>
      <c r="J105" s="381">
        <f>ROUND(H105*I105,2)</f>
        <v>0</v>
      </c>
      <c r="K105" s="377"/>
      <c r="L105" s="375"/>
      <c r="M105" s="382"/>
      <c r="N105" s="383" t="s">
        <v>36</v>
      </c>
      <c r="O105" s="384"/>
      <c r="P105" s="384">
        <f>H105*O105</f>
        <v>0</v>
      </c>
      <c r="Q105" s="384">
        <v>0</v>
      </c>
      <c r="R105" s="384">
        <f>H105*Q105</f>
        <v>0</v>
      </c>
      <c r="S105" s="384">
        <v>0</v>
      </c>
      <c r="T105" s="385">
        <f>H105*S105</f>
        <v>0</v>
      </c>
      <c r="U105" s="386"/>
      <c r="AR105" s="21">
        <v>4</v>
      </c>
      <c r="AT105" s="21" t="s">
        <v>100</v>
      </c>
      <c r="AU105" s="21">
        <v>2</v>
      </c>
      <c r="AY105" s="21" t="s">
        <v>97</v>
      </c>
      <c r="BE105" s="21">
        <f>IF(N105="základná",J105,0)</f>
        <v>0</v>
      </c>
      <c r="BF105" s="21">
        <f>IF(N105="znížená",J105,0)</f>
        <v>0</v>
      </c>
      <c r="BG105" s="21">
        <f>IF(N105="zákl. prenesená",J105,0)</f>
        <v>0</v>
      </c>
      <c r="BH105" s="21">
        <f>IF(N105="zníž. prenesená",J105,0)</f>
        <v>0</v>
      </c>
      <c r="BI105" s="21">
        <f>IF(N105="nulová",J105,0)</f>
        <v>0</v>
      </c>
      <c r="BJ105" s="21">
        <v>1</v>
      </c>
    </row>
    <row r="106" s="22" customFormat="1" ht="12">
      <c r="B106" s="387"/>
      <c r="C106" s="388"/>
      <c r="D106" s="389" t="s">
        <v>108</v>
      </c>
      <c r="E106" s="390"/>
      <c r="F106" s="391" t="s">
        <v>478</v>
      </c>
      <c r="G106" s="392"/>
      <c r="H106" s="393">
        <v>93.599999999999994</v>
      </c>
      <c r="I106" s="394"/>
      <c r="J106" s="394"/>
      <c r="K106" s="395"/>
      <c r="L106" s="387"/>
      <c r="M106" s="396"/>
      <c r="N106" s="395"/>
      <c r="O106" s="397"/>
      <c r="P106" s="397"/>
      <c r="Q106" s="397"/>
      <c r="R106" s="397"/>
      <c r="S106" s="397"/>
      <c r="T106" s="398"/>
      <c r="U106" s="399"/>
      <c r="AT106" s="22" t="s">
        <v>108</v>
      </c>
      <c r="AU106" s="22">
        <v>0</v>
      </c>
      <c r="AV106" s="22">
        <v>2</v>
      </c>
      <c r="AW106" s="22" t="b">
        <v>1</v>
      </c>
      <c r="AY106" s="22" t="s">
        <v>97</v>
      </c>
      <c r="BJ106" s="22">
        <v>0</v>
      </c>
    </row>
    <row r="107" s="22" customFormat="1" ht="12">
      <c r="B107" s="387"/>
      <c r="C107" s="388"/>
      <c r="D107" s="389" t="s">
        <v>108</v>
      </c>
      <c r="E107" s="390"/>
      <c r="F107" s="391" t="s">
        <v>479</v>
      </c>
      <c r="G107" s="392"/>
      <c r="H107" s="393">
        <v>117.884</v>
      </c>
      <c r="I107" s="394"/>
      <c r="J107" s="394"/>
      <c r="K107" s="395"/>
      <c r="L107" s="387"/>
      <c r="M107" s="396"/>
      <c r="N107" s="395"/>
      <c r="O107" s="397"/>
      <c r="P107" s="397"/>
      <c r="Q107" s="397"/>
      <c r="R107" s="397"/>
      <c r="S107" s="397"/>
      <c r="T107" s="398"/>
      <c r="U107" s="399"/>
      <c r="AT107" s="22" t="s">
        <v>108</v>
      </c>
      <c r="AU107" s="22">
        <v>0</v>
      </c>
      <c r="AV107" s="22">
        <v>2</v>
      </c>
      <c r="AW107" s="22" t="b">
        <v>1</v>
      </c>
      <c r="AY107" s="22" t="s">
        <v>97</v>
      </c>
      <c r="BJ107" s="22">
        <v>0</v>
      </c>
    </row>
    <row r="108" s="22" customFormat="1" ht="12">
      <c r="B108" s="387"/>
      <c r="C108" s="388"/>
      <c r="D108" s="389" t="s">
        <v>108</v>
      </c>
      <c r="E108" s="390"/>
      <c r="F108" s="400" t="s">
        <v>110</v>
      </c>
      <c r="G108" s="401"/>
      <c r="H108" s="402">
        <v>211.48400000000001</v>
      </c>
      <c r="I108" s="394"/>
      <c r="J108" s="394"/>
      <c r="K108" s="395"/>
      <c r="L108" s="387"/>
      <c r="M108" s="396"/>
      <c r="N108" s="395"/>
      <c r="O108" s="397"/>
      <c r="P108" s="397"/>
      <c r="Q108" s="397"/>
      <c r="R108" s="397"/>
      <c r="S108" s="397"/>
      <c r="T108" s="398"/>
      <c r="U108" s="399"/>
      <c r="AT108" s="22" t="s">
        <v>108</v>
      </c>
      <c r="AU108" s="22">
        <v>0</v>
      </c>
      <c r="AV108" s="22">
        <v>4</v>
      </c>
      <c r="AW108" s="22" t="b">
        <v>1</v>
      </c>
      <c r="AX108" s="22" t="b">
        <v>1</v>
      </c>
      <c r="AY108" s="22" t="s">
        <v>97</v>
      </c>
      <c r="BJ108" s="22">
        <v>0</v>
      </c>
    </row>
    <row r="109" s="21" customFormat="1" ht="24">
      <c r="B109" s="375"/>
      <c r="C109" s="376" t="s">
        <v>480</v>
      </c>
      <c r="D109" s="376" t="s">
        <v>100</v>
      </c>
      <c r="E109" s="377" t="s">
        <v>158</v>
      </c>
      <c r="F109" s="377" t="s">
        <v>159</v>
      </c>
      <c r="G109" s="378" t="s">
        <v>103</v>
      </c>
      <c r="H109" s="379">
        <v>365</v>
      </c>
      <c r="I109" s="380"/>
      <c r="J109" s="381">
        <f>ROUND(H109*I109,2)</f>
        <v>0</v>
      </c>
      <c r="K109" s="377"/>
      <c r="L109" s="375"/>
      <c r="M109" s="382"/>
      <c r="N109" s="383" t="s">
        <v>36</v>
      </c>
      <c r="O109" s="384"/>
      <c r="P109" s="384">
        <f>H109*O109</f>
        <v>0</v>
      </c>
      <c r="Q109" s="384">
        <v>0</v>
      </c>
      <c r="R109" s="384">
        <f>H109*Q109</f>
        <v>0</v>
      </c>
      <c r="S109" s="384">
        <v>0</v>
      </c>
      <c r="T109" s="385">
        <f>H109*S109</f>
        <v>0</v>
      </c>
      <c r="U109" s="386"/>
      <c r="AR109" s="21">
        <v>4</v>
      </c>
      <c r="AT109" s="21" t="s">
        <v>100</v>
      </c>
      <c r="AU109" s="21">
        <v>2</v>
      </c>
      <c r="AY109" s="21" t="s">
        <v>97</v>
      </c>
      <c r="BE109" s="21">
        <f>IF(N109="základná",J109,0)</f>
        <v>0</v>
      </c>
      <c r="BF109" s="21">
        <f>IF(N109="znížená",J109,0)</f>
        <v>0</v>
      </c>
      <c r="BG109" s="21">
        <f>IF(N109="zákl. prenesená",J109,0)</f>
        <v>0</v>
      </c>
      <c r="BH109" s="21">
        <f>IF(N109="zníž. prenesená",J109,0)</f>
        <v>0</v>
      </c>
      <c r="BI109" s="21">
        <f>IF(N109="nulová",J109,0)</f>
        <v>0</v>
      </c>
      <c r="BJ109" s="21">
        <v>1</v>
      </c>
    </row>
    <row r="110" s="20" customFormat="1" ht="23.1" customHeight="1">
      <c r="B110" s="366"/>
      <c r="C110" s="367"/>
      <c r="D110" s="356" t="s">
        <v>62</v>
      </c>
      <c r="E110" s="368" t="s">
        <v>481</v>
      </c>
      <c r="F110" s="369" t="s">
        <v>482</v>
      </c>
      <c r="G110" s="370"/>
      <c r="H110" s="371"/>
      <c r="I110" s="372"/>
      <c r="J110" s="372">
        <f>J111 + J115 + J116</f>
        <v>0</v>
      </c>
      <c r="K110" s="369"/>
      <c r="L110" s="366"/>
      <c r="M110" s="373"/>
      <c r="N110" s="362"/>
      <c r="O110" s="363"/>
      <c r="P110" s="363">
        <f>P111 + P115 + P116</f>
        <v>0</v>
      </c>
      <c r="Q110" s="363"/>
      <c r="R110" s="363">
        <f>R111 + R115 + R116</f>
        <v>0.01393</v>
      </c>
      <c r="S110" s="363"/>
      <c r="T110" s="364">
        <f>T111 + T115 + T116</f>
        <v>0</v>
      </c>
      <c r="U110" s="374"/>
      <c r="AR110" s="20">
        <v>1</v>
      </c>
      <c r="AT110" s="20" t="s">
        <v>62</v>
      </c>
      <c r="AU110" s="20">
        <v>1</v>
      </c>
      <c r="AY110" s="20" t="s">
        <v>97</v>
      </c>
      <c r="BJ110" s="20">
        <v>0</v>
      </c>
    </row>
    <row r="111" s="21" customFormat="1">
      <c r="B111" s="375"/>
      <c r="C111" s="376" t="s">
        <v>349</v>
      </c>
      <c r="D111" s="376" t="s">
        <v>100</v>
      </c>
      <c r="E111" s="377" t="s">
        <v>483</v>
      </c>
      <c r="F111" s="377" t="s">
        <v>484</v>
      </c>
      <c r="G111" s="378" t="s">
        <v>103</v>
      </c>
      <c r="H111" s="379">
        <v>389</v>
      </c>
      <c r="I111" s="380"/>
      <c r="J111" s="381">
        <f>ROUND(H111*I111,2)</f>
        <v>0</v>
      </c>
      <c r="K111" s="377"/>
      <c r="L111" s="375"/>
      <c r="M111" s="382"/>
      <c r="N111" s="383" t="s">
        <v>36</v>
      </c>
      <c r="O111" s="384"/>
      <c r="P111" s="384">
        <f>H111*O111</f>
        <v>0</v>
      </c>
      <c r="Q111" s="384">
        <v>0</v>
      </c>
      <c r="R111" s="384">
        <f>H111*Q111</f>
        <v>0</v>
      </c>
      <c r="S111" s="384">
        <v>0</v>
      </c>
      <c r="T111" s="385">
        <f>H111*S111</f>
        <v>0</v>
      </c>
      <c r="U111" s="386"/>
      <c r="AR111" s="21">
        <v>4</v>
      </c>
      <c r="AT111" s="21" t="s">
        <v>100</v>
      </c>
      <c r="AU111" s="21">
        <v>2</v>
      </c>
      <c r="AY111" s="21" t="s">
        <v>97</v>
      </c>
      <c r="BE111" s="21">
        <f>IF(N111="základná",J111,0)</f>
        <v>0</v>
      </c>
      <c r="BF111" s="21">
        <f>IF(N111="znížená",J111,0)</f>
        <v>0</v>
      </c>
      <c r="BG111" s="21">
        <f>IF(N111="zákl. prenesená",J111,0)</f>
        <v>0</v>
      </c>
      <c r="BH111" s="21">
        <f>IF(N111="zníž. prenesená",J111,0)</f>
        <v>0</v>
      </c>
      <c r="BI111" s="21">
        <f>IF(N111="nulová",J111,0)</f>
        <v>0</v>
      </c>
      <c r="BJ111" s="21">
        <v>1</v>
      </c>
    </row>
    <row r="112" s="22" customFormat="1" ht="12">
      <c r="B112" s="387"/>
      <c r="C112" s="388"/>
      <c r="D112" s="389" t="s">
        <v>108</v>
      </c>
      <c r="E112" s="390"/>
      <c r="F112" s="391" t="s">
        <v>485</v>
      </c>
      <c r="G112" s="392"/>
      <c r="H112" s="393">
        <v>249</v>
      </c>
      <c r="I112" s="394"/>
      <c r="J112" s="394"/>
      <c r="K112" s="395"/>
      <c r="L112" s="387"/>
      <c r="M112" s="396"/>
      <c r="N112" s="395"/>
      <c r="O112" s="397"/>
      <c r="P112" s="397"/>
      <c r="Q112" s="397"/>
      <c r="R112" s="397"/>
      <c r="S112" s="397"/>
      <c r="T112" s="398"/>
      <c r="U112" s="399"/>
      <c r="AT112" s="22" t="s">
        <v>108</v>
      </c>
      <c r="AU112" s="22">
        <v>0</v>
      </c>
      <c r="AV112" s="22">
        <v>2</v>
      </c>
      <c r="AW112" s="22" t="b">
        <v>1</v>
      </c>
      <c r="AY112" s="22" t="s">
        <v>97</v>
      </c>
      <c r="BJ112" s="22">
        <v>0</v>
      </c>
    </row>
    <row r="113" s="22" customFormat="1" ht="12">
      <c r="B113" s="387"/>
      <c r="C113" s="388"/>
      <c r="D113" s="389" t="s">
        <v>108</v>
      </c>
      <c r="E113" s="390"/>
      <c r="F113" s="391" t="s">
        <v>486</v>
      </c>
      <c r="G113" s="392"/>
      <c r="H113" s="393">
        <v>140</v>
      </c>
      <c r="I113" s="394"/>
      <c r="J113" s="394"/>
      <c r="K113" s="395"/>
      <c r="L113" s="387"/>
      <c r="M113" s="396"/>
      <c r="N113" s="395"/>
      <c r="O113" s="397"/>
      <c r="P113" s="397"/>
      <c r="Q113" s="397"/>
      <c r="R113" s="397"/>
      <c r="S113" s="397"/>
      <c r="T113" s="398"/>
      <c r="U113" s="399"/>
      <c r="AT113" s="22" t="s">
        <v>108</v>
      </c>
      <c r="AU113" s="22">
        <v>0</v>
      </c>
      <c r="AV113" s="22">
        <v>2</v>
      </c>
      <c r="AW113" s="22" t="b">
        <v>1</v>
      </c>
      <c r="AY113" s="22" t="s">
        <v>97</v>
      </c>
      <c r="BJ113" s="22">
        <v>0</v>
      </c>
    </row>
    <row r="114" s="22" customFormat="1" ht="12">
      <c r="B114" s="387"/>
      <c r="C114" s="388"/>
      <c r="D114" s="389" t="s">
        <v>108</v>
      </c>
      <c r="E114" s="390"/>
      <c r="F114" s="400" t="s">
        <v>110</v>
      </c>
      <c r="G114" s="401"/>
      <c r="H114" s="402">
        <v>389</v>
      </c>
      <c r="I114" s="394"/>
      <c r="J114" s="394"/>
      <c r="K114" s="395"/>
      <c r="L114" s="387"/>
      <c r="M114" s="396"/>
      <c r="N114" s="395"/>
      <c r="O114" s="397"/>
      <c r="P114" s="397"/>
      <c r="Q114" s="397"/>
      <c r="R114" s="397"/>
      <c r="S114" s="397"/>
      <c r="T114" s="398"/>
      <c r="U114" s="399"/>
      <c r="AT114" s="22" t="s">
        <v>108</v>
      </c>
      <c r="AU114" s="22">
        <v>0</v>
      </c>
      <c r="AV114" s="22">
        <v>4</v>
      </c>
      <c r="AW114" s="22" t="b">
        <v>1</v>
      </c>
      <c r="AX114" s="22" t="b">
        <v>1</v>
      </c>
      <c r="AY114" s="22" t="s">
        <v>97</v>
      </c>
      <c r="BJ114" s="22">
        <v>0</v>
      </c>
    </row>
    <row r="115" s="21" customFormat="1">
      <c r="B115" s="375"/>
      <c r="C115" s="376" t="s">
        <v>487</v>
      </c>
      <c r="D115" s="376" t="s">
        <v>100</v>
      </c>
      <c r="E115" s="377" t="s">
        <v>488</v>
      </c>
      <c r="F115" s="377" t="s">
        <v>489</v>
      </c>
      <c r="G115" s="378" t="s">
        <v>103</v>
      </c>
      <c r="H115" s="379">
        <v>398</v>
      </c>
      <c r="I115" s="380"/>
      <c r="J115" s="381">
        <f>ROUND(H115*I115,2)</f>
        <v>0</v>
      </c>
      <c r="K115" s="377"/>
      <c r="L115" s="375"/>
      <c r="M115" s="382"/>
      <c r="N115" s="383" t="s">
        <v>36</v>
      </c>
      <c r="O115" s="384"/>
      <c r="P115" s="384">
        <f>H115*O115</f>
        <v>0</v>
      </c>
      <c r="Q115" s="384">
        <v>0</v>
      </c>
      <c r="R115" s="384">
        <f>H115*Q115</f>
        <v>0</v>
      </c>
      <c r="S115" s="384">
        <v>0</v>
      </c>
      <c r="T115" s="385">
        <f>H115*S115</f>
        <v>0</v>
      </c>
      <c r="U115" s="386"/>
      <c r="AR115" s="21">
        <v>4</v>
      </c>
      <c r="AT115" s="21" t="s">
        <v>100</v>
      </c>
      <c r="AU115" s="21">
        <v>2</v>
      </c>
      <c r="AY115" s="21" t="s">
        <v>97</v>
      </c>
      <c r="BE115" s="21">
        <f>IF(N115="základná",J115,0)</f>
        <v>0</v>
      </c>
      <c r="BF115" s="21">
        <f>IF(N115="znížená",J115,0)</f>
        <v>0</v>
      </c>
      <c r="BG115" s="21">
        <f>IF(N115="zákl. prenesená",J115,0)</f>
        <v>0</v>
      </c>
      <c r="BH115" s="21">
        <f>IF(N115="zníž. prenesená",J115,0)</f>
        <v>0</v>
      </c>
      <c r="BI115" s="21">
        <f>IF(N115="nulová",J115,0)</f>
        <v>0</v>
      </c>
      <c r="BJ115" s="21">
        <v>1</v>
      </c>
    </row>
    <row r="116" s="23" customFormat="1">
      <c r="B116" s="403"/>
      <c r="C116" s="404" t="s">
        <v>490</v>
      </c>
      <c r="D116" s="404" t="s">
        <v>174</v>
      </c>
      <c r="E116" s="405" t="s">
        <v>491</v>
      </c>
      <c r="F116" s="405" t="s">
        <v>492</v>
      </c>
      <c r="G116" s="406" t="s">
        <v>373</v>
      </c>
      <c r="H116" s="407">
        <v>13.93</v>
      </c>
      <c r="I116" s="408"/>
      <c r="J116" s="409">
        <f>ROUND(H116*I116,2)</f>
        <v>0</v>
      </c>
      <c r="K116" s="377"/>
      <c r="L116" s="403"/>
      <c r="M116" s="410"/>
      <c r="N116" s="411" t="s">
        <v>36</v>
      </c>
      <c r="O116" s="412"/>
      <c r="P116" s="412">
        <f>H116*O116</f>
        <v>0</v>
      </c>
      <c r="Q116" s="412">
        <v>0.001</v>
      </c>
      <c r="R116" s="412">
        <f>H116*Q116</f>
        <v>0.01393</v>
      </c>
      <c r="S116" s="412">
        <v>0</v>
      </c>
      <c r="T116" s="413">
        <f>H116*S116</f>
        <v>0</v>
      </c>
      <c r="U116" s="414"/>
      <c r="AR116" s="23">
        <v>8</v>
      </c>
      <c r="AT116" s="23" t="s">
        <v>174</v>
      </c>
      <c r="AU116" s="23">
        <v>2</v>
      </c>
      <c r="AY116" s="23" t="s">
        <v>97</v>
      </c>
      <c r="BE116" s="23">
        <f>IF(N116="základná",J116,0)</f>
        <v>0</v>
      </c>
      <c r="BF116" s="23">
        <f>IF(N116="znížená",J116,0)</f>
        <v>0</v>
      </c>
      <c r="BG116" s="23">
        <f>IF(N116="zákl. prenesená",J116,0)</f>
        <v>0</v>
      </c>
      <c r="BH116" s="23">
        <f>IF(N116="zníž. prenesená",J116,0)</f>
        <v>0</v>
      </c>
      <c r="BI116" s="23">
        <f>IF(N116="nulová",J116,0)</f>
        <v>0</v>
      </c>
      <c r="BJ116" s="23">
        <v>1</v>
      </c>
    </row>
    <row r="117" s="22" customFormat="1" ht="12">
      <c r="B117" s="387"/>
      <c r="C117" s="388"/>
      <c r="D117" s="389" t="s">
        <v>108</v>
      </c>
      <c r="E117" s="390"/>
      <c r="F117" s="391" t="s">
        <v>493</v>
      </c>
      <c r="G117" s="392"/>
      <c r="H117" s="393">
        <v>13.93</v>
      </c>
      <c r="I117" s="394"/>
      <c r="J117" s="394"/>
      <c r="K117" s="395"/>
      <c r="L117" s="387"/>
      <c r="M117" s="396"/>
      <c r="N117" s="395"/>
      <c r="O117" s="397"/>
      <c r="P117" s="397"/>
      <c r="Q117" s="397"/>
      <c r="R117" s="397"/>
      <c r="S117" s="397"/>
      <c r="T117" s="398"/>
      <c r="U117" s="399"/>
      <c r="AT117" s="22" t="s">
        <v>108</v>
      </c>
      <c r="AU117" s="22">
        <v>0</v>
      </c>
      <c r="AV117" s="22">
        <v>2</v>
      </c>
      <c r="AW117" s="22" t="b">
        <v>1</v>
      </c>
      <c r="AY117" s="22" t="s">
        <v>97</v>
      </c>
      <c r="BJ117" s="22">
        <v>0</v>
      </c>
    </row>
    <row r="118" s="22" customFormat="1" ht="12">
      <c r="B118" s="387"/>
      <c r="C118" s="388"/>
      <c r="D118" s="389" t="s">
        <v>108</v>
      </c>
      <c r="E118" s="390"/>
      <c r="F118" s="400" t="s">
        <v>110</v>
      </c>
      <c r="G118" s="401"/>
      <c r="H118" s="402">
        <v>13.93</v>
      </c>
      <c r="I118" s="394"/>
      <c r="J118" s="394"/>
      <c r="K118" s="395"/>
      <c r="L118" s="387"/>
      <c r="M118" s="396"/>
      <c r="N118" s="395"/>
      <c r="O118" s="397"/>
      <c r="P118" s="397"/>
      <c r="Q118" s="397"/>
      <c r="R118" s="397"/>
      <c r="S118" s="397"/>
      <c r="T118" s="398"/>
      <c r="U118" s="399"/>
      <c r="AT118" s="22" t="s">
        <v>108</v>
      </c>
      <c r="AU118" s="22">
        <v>0</v>
      </c>
      <c r="AV118" s="22">
        <v>4</v>
      </c>
      <c r="AW118" s="22" t="b">
        <v>1</v>
      </c>
      <c r="AX118" s="22" t="b">
        <v>1</v>
      </c>
      <c r="AY118" s="22" t="s">
        <v>97</v>
      </c>
      <c r="BJ118" s="22">
        <v>0</v>
      </c>
    </row>
    <row r="119" s="20" customFormat="1" ht="23.1" customHeight="1">
      <c r="B119" s="366"/>
      <c r="C119" s="367"/>
      <c r="D119" s="356" t="s">
        <v>62</v>
      </c>
      <c r="E119" s="368" t="s">
        <v>104</v>
      </c>
      <c r="F119" s="369" t="s">
        <v>160</v>
      </c>
      <c r="G119" s="370"/>
      <c r="H119" s="371"/>
      <c r="I119" s="372"/>
      <c r="J119" s="372">
        <f>J120 + J124 + J127 + J130 + J131 + J132</f>
        <v>0</v>
      </c>
      <c r="K119" s="369"/>
      <c r="L119" s="366"/>
      <c r="M119" s="373"/>
      <c r="N119" s="362"/>
      <c r="O119" s="363"/>
      <c r="P119" s="363">
        <f>P120 + P124 + P127 + P130 + P131 + P132</f>
        <v>0</v>
      </c>
      <c r="Q119" s="363"/>
      <c r="R119" s="363">
        <f>R120 + R124 + R127 + R130 + R131 + R132</f>
        <v>215.13396846480001</v>
      </c>
      <c r="S119" s="363"/>
      <c r="T119" s="364">
        <f>T120 + T124 + T127 + T130 + T131 + T132</f>
        <v>0</v>
      </c>
      <c r="U119" s="374"/>
      <c r="AR119" s="20">
        <v>1</v>
      </c>
      <c r="AT119" s="20" t="s">
        <v>62</v>
      </c>
      <c r="AU119" s="20">
        <v>1</v>
      </c>
      <c r="AY119" s="20" t="s">
        <v>97</v>
      </c>
      <c r="BJ119" s="20">
        <v>0</v>
      </c>
    </row>
    <row r="120" s="21" customFormat="1">
      <c r="B120" s="375"/>
      <c r="C120" s="376" t="s">
        <v>494</v>
      </c>
      <c r="D120" s="376" t="s">
        <v>100</v>
      </c>
      <c r="E120" s="377" t="s">
        <v>495</v>
      </c>
      <c r="F120" s="377" t="s">
        <v>496</v>
      </c>
      <c r="G120" s="378" t="s">
        <v>107</v>
      </c>
      <c r="H120" s="379">
        <v>16.329999999999998</v>
      </c>
      <c r="I120" s="380"/>
      <c r="J120" s="381">
        <f>ROUND(H120*I120,2)</f>
        <v>0</v>
      </c>
      <c r="K120" s="377"/>
      <c r="L120" s="375"/>
      <c r="M120" s="382"/>
      <c r="N120" s="383" t="s">
        <v>36</v>
      </c>
      <c r="O120" s="384"/>
      <c r="P120" s="384">
        <f>H120*O120</f>
        <v>0</v>
      </c>
      <c r="Q120" s="384">
        <v>2.0699999999999998</v>
      </c>
      <c r="R120" s="384">
        <f>H120*Q120</f>
        <v>33.803099999999993</v>
      </c>
      <c r="S120" s="384">
        <v>0</v>
      </c>
      <c r="T120" s="385">
        <f>H120*S120</f>
        <v>0</v>
      </c>
      <c r="U120" s="386"/>
      <c r="AR120" s="21">
        <v>4</v>
      </c>
      <c r="AT120" s="21" t="s">
        <v>100</v>
      </c>
      <c r="AU120" s="21">
        <v>2</v>
      </c>
      <c r="AY120" s="21" t="s">
        <v>97</v>
      </c>
      <c r="BE120" s="21">
        <f>IF(N120="základná",J120,0)</f>
        <v>0</v>
      </c>
      <c r="BF120" s="21">
        <f>IF(N120="znížená",J120,0)</f>
        <v>0</v>
      </c>
      <c r="BG120" s="21">
        <f>IF(N120="zákl. prenesená",J120,0)</f>
        <v>0</v>
      </c>
      <c r="BH120" s="21">
        <f>IF(N120="zníž. prenesená",J120,0)</f>
        <v>0</v>
      </c>
      <c r="BI120" s="21">
        <f>IF(N120="nulová",J120,0)</f>
        <v>0</v>
      </c>
      <c r="BJ120" s="21">
        <v>1</v>
      </c>
    </row>
    <row r="121" s="22" customFormat="1" ht="12">
      <c r="B121" s="387"/>
      <c r="C121" s="388"/>
      <c r="D121" s="389" t="s">
        <v>108</v>
      </c>
      <c r="E121" s="390"/>
      <c r="F121" s="391" t="s">
        <v>497</v>
      </c>
      <c r="G121" s="392"/>
      <c r="H121" s="393">
        <v>3.9300000000000002</v>
      </c>
      <c r="I121" s="394"/>
      <c r="J121" s="394"/>
      <c r="K121" s="395"/>
      <c r="L121" s="387"/>
      <c r="M121" s="396"/>
      <c r="N121" s="395"/>
      <c r="O121" s="397"/>
      <c r="P121" s="397"/>
      <c r="Q121" s="397"/>
      <c r="R121" s="397"/>
      <c r="S121" s="397"/>
      <c r="T121" s="398"/>
      <c r="U121" s="399"/>
      <c r="AT121" s="22" t="s">
        <v>108</v>
      </c>
      <c r="AU121" s="22">
        <v>0</v>
      </c>
      <c r="AV121" s="22">
        <v>2</v>
      </c>
      <c r="AW121" s="22" t="b">
        <v>1</v>
      </c>
      <c r="AY121" s="22" t="s">
        <v>97</v>
      </c>
      <c r="BJ121" s="22">
        <v>0</v>
      </c>
    </row>
    <row r="122" s="22" customFormat="1" ht="12">
      <c r="B122" s="387"/>
      <c r="C122" s="388"/>
      <c r="D122" s="389" t="s">
        <v>108</v>
      </c>
      <c r="E122" s="390"/>
      <c r="F122" s="391" t="s">
        <v>498</v>
      </c>
      <c r="G122" s="392"/>
      <c r="H122" s="393">
        <v>12.4</v>
      </c>
      <c r="I122" s="394"/>
      <c r="J122" s="394"/>
      <c r="K122" s="395"/>
      <c r="L122" s="387"/>
      <c r="M122" s="396"/>
      <c r="N122" s="395"/>
      <c r="O122" s="397"/>
      <c r="P122" s="397"/>
      <c r="Q122" s="397"/>
      <c r="R122" s="397"/>
      <c r="S122" s="397"/>
      <c r="T122" s="398"/>
      <c r="U122" s="399"/>
      <c r="AT122" s="22" t="s">
        <v>108</v>
      </c>
      <c r="AU122" s="22">
        <v>0</v>
      </c>
      <c r="AV122" s="22">
        <v>2</v>
      </c>
      <c r="AW122" s="22" t="b">
        <v>1</v>
      </c>
      <c r="AY122" s="22" t="s">
        <v>97</v>
      </c>
      <c r="BJ122" s="22">
        <v>0</v>
      </c>
    </row>
    <row r="123" s="22" customFormat="1" ht="12">
      <c r="B123" s="387"/>
      <c r="C123" s="388"/>
      <c r="D123" s="389" t="s">
        <v>108</v>
      </c>
      <c r="E123" s="390"/>
      <c r="F123" s="400" t="s">
        <v>110</v>
      </c>
      <c r="G123" s="401"/>
      <c r="H123" s="402">
        <v>16.329999999999998</v>
      </c>
      <c r="I123" s="394"/>
      <c r="J123" s="394"/>
      <c r="K123" s="395"/>
      <c r="L123" s="387"/>
      <c r="M123" s="396"/>
      <c r="N123" s="395"/>
      <c r="O123" s="397"/>
      <c r="P123" s="397"/>
      <c r="Q123" s="397"/>
      <c r="R123" s="397"/>
      <c r="S123" s="397"/>
      <c r="T123" s="398"/>
      <c r="U123" s="399"/>
      <c r="AT123" s="22" t="s">
        <v>108</v>
      </c>
      <c r="AU123" s="22">
        <v>0</v>
      </c>
      <c r="AV123" s="22">
        <v>4</v>
      </c>
      <c r="AW123" s="22" t="b">
        <v>1</v>
      </c>
      <c r="AX123" s="22" t="b">
        <v>1</v>
      </c>
      <c r="AY123" s="22" t="s">
        <v>97</v>
      </c>
      <c r="BJ123" s="22">
        <v>0</v>
      </c>
    </row>
    <row r="124" s="21" customFormat="1">
      <c r="B124" s="375"/>
      <c r="C124" s="376" t="s">
        <v>499</v>
      </c>
      <c r="D124" s="376" t="s">
        <v>100</v>
      </c>
      <c r="E124" s="377" t="s">
        <v>169</v>
      </c>
      <c r="F124" s="377" t="s">
        <v>170</v>
      </c>
      <c r="G124" s="378" t="s">
        <v>107</v>
      </c>
      <c r="H124" s="379">
        <v>47.164000000000001</v>
      </c>
      <c r="I124" s="380"/>
      <c r="J124" s="381">
        <f>ROUND(H124*I124,2)</f>
        <v>0</v>
      </c>
      <c r="K124" s="377"/>
      <c r="L124" s="375"/>
      <c r="M124" s="382"/>
      <c r="N124" s="383" t="s">
        <v>36</v>
      </c>
      <c r="O124" s="384"/>
      <c r="P124" s="384">
        <f>H124*O124</f>
        <v>0</v>
      </c>
      <c r="Q124" s="384">
        <v>2.4635562000000002</v>
      </c>
      <c r="R124" s="384">
        <f>H124*Q124</f>
        <v>116.19116461680001</v>
      </c>
      <c r="S124" s="384">
        <v>0</v>
      </c>
      <c r="T124" s="385">
        <f>H124*S124</f>
        <v>0</v>
      </c>
      <c r="U124" s="386"/>
      <c r="AR124" s="21">
        <v>4</v>
      </c>
      <c r="AT124" s="21" t="s">
        <v>100</v>
      </c>
      <c r="AU124" s="21">
        <v>2</v>
      </c>
      <c r="AY124" s="21" t="s">
        <v>97</v>
      </c>
      <c r="BE124" s="21">
        <f>IF(N124="základná",J124,0)</f>
        <v>0</v>
      </c>
      <c r="BF124" s="21">
        <f>IF(N124="znížená",J124,0)</f>
        <v>0</v>
      </c>
      <c r="BG124" s="21">
        <f>IF(N124="zákl. prenesená",J124,0)</f>
        <v>0</v>
      </c>
      <c r="BH124" s="21">
        <f>IF(N124="zníž. prenesená",J124,0)</f>
        <v>0</v>
      </c>
      <c r="BI124" s="21">
        <f>IF(N124="nulová",J124,0)</f>
        <v>0</v>
      </c>
      <c r="BJ124" s="21">
        <v>1</v>
      </c>
    </row>
    <row r="125" s="22" customFormat="1" ht="12">
      <c r="B125" s="387"/>
      <c r="C125" s="388"/>
      <c r="D125" s="389" t="s">
        <v>108</v>
      </c>
      <c r="E125" s="390"/>
      <c r="F125" s="391" t="s">
        <v>462</v>
      </c>
      <c r="G125" s="392"/>
      <c r="H125" s="393">
        <v>47.164000000000001</v>
      </c>
      <c r="I125" s="394"/>
      <c r="J125" s="394"/>
      <c r="K125" s="395"/>
      <c r="L125" s="387"/>
      <c r="M125" s="396"/>
      <c r="N125" s="395"/>
      <c r="O125" s="397"/>
      <c r="P125" s="397"/>
      <c r="Q125" s="397"/>
      <c r="R125" s="397"/>
      <c r="S125" s="397"/>
      <c r="T125" s="398"/>
      <c r="U125" s="399"/>
      <c r="AT125" s="22" t="s">
        <v>108</v>
      </c>
      <c r="AU125" s="22">
        <v>0</v>
      </c>
      <c r="AV125" s="22">
        <v>2</v>
      </c>
      <c r="AW125" s="22" t="b">
        <v>1</v>
      </c>
      <c r="AY125" s="22" t="s">
        <v>97</v>
      </c>
      <c r="BJ125" s="22">
        <v>0</v>
      </c>
    </row>
    <row r="126" s="22" customFormat="1" ht="12">
      <c r="B126" s="387"/>
      <c r="C126" s="388"/>
      <c r="D126" s="389" t="s">
        <v>108</v>
      </c>
      <c r="E126" s="390"/>
      <c r="F126" s="400" t="s">
        <v>110</v>
      </c>
      <c r="G126" s="401"/>
      <c r="H126" s="402">
        <v>47.164000000000001</v>
      </c>
      <c r="I126" s="394"/>
      <c r="J126" s="394"/>
      <c r="K126" s="395"/>
      <c r="L126" s="387"/>
      <c r="M126" s="396"/>
      <c r="N126" s="395"/>
      <c r="O126" s="397"/>
      <c r="P126" s="397"/>
      <c r="Q126" s="397"/>
      <c r="R126" s="397"/>
      <c r="S126" s="397"/>
      <c r="T126" s="398"/>
      <c r="U126" s="399"/>
      <c r="AT126" s="22" t="s">
        <v>108</v>
      </c>
      <c r="AU126" s="22">
        <v>0</v>
      </c>
      <c r="AV126" s="22">
        <v>4</v>
      </c>
      <c r="AW126" s="22" t="b">
        <v>1</v>
      </c>
      <c r="AX126" s="22" t="b">
        <v>1</v>
      </c>
      <c r="AY126" s="22" t="s">
        <v>97</v>
      </c>
      <c r="BJ126" s="22">
        <v>0</v>
      </c>
    </row>
    <row r="127" s="21" customFormat="1">
      <c r="B127" s="375"/>
      <c r="C127" s="376" t="s">
        <v>500</v>
      </c>
      <c r="D127" s="376" t="s">
        <v>100</v>
      </c>
      <c r="E127" s="377" t="s">
        <v>501</v>
      </c>
      <c r="F127" s="377" t="s">
        <v>502</v>
      </c>
      <c r="G127" s="378" t="s">
        <v>107</v>
      </c>
      <c r="H127" s="379">
        <v>7.4400000000000004</v>
      </c>
      <c r="I127" s="380"/>
      <c r="J127" s="381">
        <f>ROUND(H127*I127,2)</f>
        <v>0</v>
      </c>
      <c r="K127" s="377"/>
      <c r="L127" s="375"/>
      <c r="M127" s="382"/>
      <c r="N127" s="383" t="s">
        <v>36</v>
      </c>
      <c r="O127" s="384"/>
      <c r="P127" s="384">
        <f>H127*O127</f>
        <v>0</v>
      </c>
      <c r="Q127" s="384">
        <v>2.2797011999999999</v>
      </c>
      <c r="R127" s="384">
        <f>H127*Q127</f>
        <v>16.960976928000001</v>
      </c>
      <c r="S127" s="384">
        <v>0</v>
      </c>
      <c r="T127" s="385">
        <f>H127*S127</f>
        <v>0</v>
      </c>
      <c r="U127" s="386"/>
      <c r="AR127" s="21">
        <v>4</v>
      </c>
      <c r="AT127" s="21" t="s">
        <v>100</v>
      </c>
      <c r="AU127" s="21">
        <v>2</v>
      </c>
      <c r="AY127" s="21" t="s">
        <v>97</v>
      </c>
      <c r="BE127" s="21">
        <f>IF(N127="základná",J127,0)</f>
        <v>0</v>
      </c>
      <c r="BF127" s="21">
        <f>IF(N127="znížená",J127,0)</f>
        <v>0</v>
      </c>
      <c r="BG127" s="21">
        <f>IF(N127="zákl. prenesená",J127,0)</f>
        <v>0</v>
      </c>
      <c r="BH127" s="21">
        <f>IF(N127="zníž. prenesená",J127,0)</f>
        <v>0</v>
      </c>
      <c r="BI127" s="21">
        <f>IF(N127="nulová",J127,0)</f>
        <v>0</v>
      </c>
      <c r="BJ127" s="21">
        <v>1</v>
      </c>
    </row>
    <row r="128" s="22" customFormat="1" ht="12">
      <c r="B128" s="387"/>
      <c r="C128" s="388"/>
      <c r="D128" s="389" t="s">
        <v>108</v>
      </c>
      <c r="E128" s="390"/>
      <c r="F128" s="391" t="s">
        <v>503</v>
      </c>
      <c r="G128" s="392"/>
      <c r="H128" s="393">
        <v>7.4400000000000004</v>
      </c>
      <c r="I128" s="394"/>
      <c r="J128" s="394"/>
      <c r="K128" s="395"/>
      <c r="L128" s="387"/>
      <c r="M128" s="396"/>
      <c r="N128" s="395"/>
      <c r="O128" s="397"/>
      <c r="P128" s="397"/>
      <c r="Q128" s="397"/>
      <c r="R128" s="397"/>
      <c r="S128" s="397"/>
      <c r="T128" s="398"/>
      <c r="U128" s="399"/>
      <c r="AT128" s="22" t="s">
        <v>108</v>
      </c>
      <c r="AU128" s="22">
        <v>0</v>
      </c>
      <c r="AV128" s="22">
        <v>2</v>
      </c>
      <c r="AW128" s="22" t="b">
        <v>1</v>
      </c>
      <c r="AY128" s="22" t="s">
        <v>97</v>
      </c>
      <c r="BJ128" s="22">
        <v>0</v>
      </c>
    </row>
    <row r="129" s="22" customFormat="1" ht="12">
      <c r="B129" s="387"/>
      <c r="C129" s="388"/>
      <c r="D129" s="389" t="s">
        <v>108</v>
      </c>
      <c r="E129" s="390"/>
      <c r="F129" s="400" t="s">
        <v>110</v>
      </c>
      <c r="G129" s="401"/>
      <c r="H129" s="402">
        <v>7.4400000000000004</v>
      </c>
      <c r="I129" s="394"/>
      <c r="J129" s="394"/>
      <c r="K129" s="395"/>
      <c r="L129" s="387"/>
      <c r="M129" s="396"/>
      <c r="N129" s="395"/>
      <c r="O129" s="397"/>
      <c r="P129" s="397"/>
      <c r="Q129" s="397"/>
      <c r="R129" s="397"/>
      <c r="S129" s="397"/>
      <c r="T129" s="398"/>
      <c r="U129" s="399"/>
      <c r="AT129" s="22" t="s">
        <v>108</v>
      </c>
      <c r="AU129" s="22">
        <v>0</v>
      </c>
      <c r="AV129" s="22">
        <v>4</v>
      </c>
      <c r="AW129" s="22" t="b">
        <v>1</v>
      </c>
      <c r="AX129" s="22" t="b">
        <v>1</v>
      </c>
      <c r="AY129" s="22" t="s">
        <v>97</v>
      </c>
      <c r="BJ129" s="22">
        <v>0</v>
      </c>
    </row>
    <row r="130" s="23" customFormat="1">
      <c r="B130" s="403"/>
      <c r="C130" s="404" t="s">
        <v>504</v>
      </c>
      <c r="D130" s="404" t="s">
        <v>174</v>
      </c>
      <c r="E130" s="405" t="s">
        <v>505</v>
      </c>
      <c r="F130" s="405" t="s">
        <v>506</v>
      </c>
      <c r="G130" s="406" t="s">
        <v>208</v>
      </c>
      <c r="H130" s="407">
        <v>71</v>
      </c>
      <c r="I130" s="408"/>
      <c r="J130" s="409">
        <f>ROUND(H130*I130,2)</f>
        <v>0</v>
      </c>
      <c r="K130" s="377"/>
      <c r="L130" s="403"/>
      <c r="M130" s="410"/>
      <c r="N130" s="411" t="s">
        <v>36</v>
      </c>
      <c r="O130" s="412"/>
      <c r="P130" s="412">
        <f>H130*O130</f>
        <v>0</v>
      </c>
      <c r="Q130" s="412">
        <v>0.56999999999999995</v>
      </c>
      <c r="R130" s="412">
        <f>H130*Q130</f>
        <v>40.469999999999999</v>
      </c>
      <c r="S130" s="412">
        <v>0</v>
      </c>
      <c r="T130" s="413">
        <f>H130*S130</f>
        <v>0</v>
      </c>
      <c r="U130" s="414"/>
      <c r="AR130" s="23">
        <v>8</v>
      </c>
      <c r="AT130" s="23" t="s">
        <v>174</v>
      </c>
      <c r="AU130" s="23">
        <v>2</v>
      </c>
      <c r="AY130" s="23" t="s">
        <v>97</v>
      </c>
      <c r="BE130" s="23">
        <f>IF(N130="základná",J130,0)</f>
        <v>0</v>
      </c>
      <c r="BF130" s="23">
        <f>IF(N130="znížená",J130,0)</f>
        <v>0</v>
      </c>
      <c r="BG130" s="23">
        <f>IF(N130="zákl. prenesená",J130,0)</f>
        <v>0</v>
      </c>
      <c r="BH130" s="23">
        <f>IF(N130="zníž. prenesená",J130,0)</f>
        <v>0</v>
      </c>
      <c r="BI130" s="23">
        <f>IF(N130="nulová",J130,0)</f>
        <v>0</v>
      </c>
      <c r="BJ130" s="23">
        <v>1</v>
      </c>
    </row>
    <row r="131" s="23" customFormat="1">
      <c r="B131" s="403"/>
      <c r="C131" s="404" t="s">
        <v>507</v>
      </c>
      <c r="D131" s="404" t="s">
        <v>174</v>
      </c>
      <c r="E131" s="405" t="s">
        <v>508</v>
      </c>
      <c r="F131" s="405" t="s">
        <v>509</v>
      </c>
      <c r="G131" s="406" t="s">
        <v>208</v>
      </c>
      <c r="H131" s="407">
        <v>2</v>
      </c>
      <c r="I131" s="408"/>
      <c r="J131" s="409">
        <f>ROUND(H131*I131,2)</f>
        <v>0</v>
      </c>
      <c r="K131" s="377"/>
      <c r="L131" s="403"/>
      <c r="M131" s="410"/>
      <c r="N131" s="411" t="s">
        <v>36</v>
      </c>
      <c r="O131" s="412"/>
      <c r="P131" s="412">
        <f>H131*O131</f>
        <v>0</v>
      </c>
      <c r="Q131" s="412">
        <v>0.38</v>
      </c>
      <c r="R131" s="412">
        <f>H131*Q131</f>
        <v>0.76000000000000001</v>
      </c>
      <c r="S131" s="412">
        <v>0</v>
      </c>
      <c r="T131" s="413">
        <f>H131*S131</f>
        <v>0</v>
      </c>
      <c r="U131" s="414"/>
      <c r="AR131" s="23">
        <v>8</v>
      </c>
      <c r="AT131" s="23" t="s">
        <v>174</v>
      </c>
      <c r="AU131" s="23">
        <v>2</v>
      </c>
      <c r="AY131" s="23" t="s">
        <v>97</v>
      </c>
      <c r="BE131" s="23">
        <f>IF(N131="základná",J131,0)</f>
        <v>0</v>
      </c>
      <c r="BF131" s="23">
        <f>IF(N131="znížená",J131,0)</f>
        <v>0</v>
      </c>
      <c r="BG131" s="23">
        <f>IF(N131="zákl. prenesená",J131,0)</f>
        <v>0</v>
      </c>
      <c r="BH131" s="23">
        <f>IF(N131="zníž. prenesená",J131,0)</f>
        <v>0</v>
      </c>
      <c r="BI131" s="23">
        <f>IF(N131="nulová",J131,0)</f>
        <v>0</v>
      </c>
      <c r="BJ131" s="23">
        <v>1</v>
      </c>
    </row>
    <row r="132" s="21" customFormat="1" ht="24">
      <c r="B132" s="375"/>
      <c r="C132" s="376" t="s">
        <v>510</v>
      </c>
      <c r="D132" s="376" t="s">
        <v>100</v>
      </c>
      <c r="E132" s="377" t="s">
        <v>511</v>
      </c>
      <c r="F132" s="377" t="s">
        <v>512</v>
      </c>
      <c r="G132" s="378" t="s">
        <v>208</v>
      </c>
      <c r="H132" s="379">
        <v>73</v>
      </c>
      <c r="I132" s="380"/>
      <c r="J132" s="381">
        <f>ROUND(H132*I132,2)</f>
        <v>0</v>
      </c>
      <c r="K132" s="377"/>
      <c r="L132" s="375"/>
      <c r="M132" s="382"/>
      <c r="N132" s="383" t="s">
        <v>36</v>
      </c>
      <c r="O132" s="384"/>
      <c r="P132" s="384">
        <f>H132*O132</f>
        <v>0</v>
      </c>
      <c r="Q132" s="384">
        <v>0.095188040000000002</v>
      </c>
      <c r="R132" s="384">
        <f>H132*Q132</f>
        <v>6.9487269200000004</v>
      </c>
      <c r="S132" s="384">
        <v>0</v>
      </c>
      <c r="T132" s="385">
        <f>H132*S132</f>
        <v>0</v>
      </c>
      <c r="U132" s="386"/>
      <c r="AR132" s="21">
        <v>4</v>
      </c>
      <c r="AT132" s="21" t="s">
        <v>100</v>
      </c>
      <c r="AU132" s="21">
        <v>2</v>
      </c>
      <c r="AY132" s="21" t="s">
        <v>97</v>
      </c>
      <c r="BE132" s="21">
        <f>IF(N132="základná",J132,0)</f>
        <v>0</v>
      </c>
      <c r="BF132" s="21">
        <f>IF(N132="znížená",J132,0)</f>
        <v>0</v>
      </c>
      <c r="BG132" s="21">
        <f>IF(N132="zákl. prenesená",J132,0)</f>
        <v>0</v>
      </c>
      <c r="BH132" s="21">
        <f>IF(N132="zníž. prenesená",J132,0)</f>
        <v>0</v>
      </c>
      <c r="BI132" s="21">
        <f>IF(N132="nulová",J132,0)</f>
        <v>0</v>
      </c>
      <c r="BJ132" s="21">
        <v>1</v>
      </c>
    </row>
    <row r="133" s="20" customFormat="1" ht="23.1" customHeight="1">
      <c r="B133" s="366"/>
      <c r="C133" s="367"/>
      <c r="D133" s="356" t="s">
        <v>62</v>
      </c>
      <c r="E133" s="368" t="s">
        <v>209</v>
      </c>
      <c r="F133" s="369" t="s">
        <v>210</v>
      </c>
      <c r="G133" s="370"/>
      <c r="H133" s="371"/>
      <c r="I133" s="372"/>
      <c r="J133" s="372">
        <f>SUM(J134:J138)</f>
        <v>0</v>
      </c>
      <c r="K133" s="369"/>
      <c r="L133" s="366"/>
      <c r="M133" s="373"/>
      <c r="N133" s="362"/>
      <c r="O133" s="363"/>
      <c r="P133" s="363">
        <f>SUM(P134:P138)</f>
        <v>0</v>
      </c>
      <c r="Q133" s="363"/>
      <c r="R133" s="363">
        <f>SUM(R134:R138)</f>
        <v>273.09299999999996</v>
      </c>
      <c r="S133" s="363"/>
      <c r="T133" s="364">
        <f>SUM(T134:T138)</f>
        <v>0</v>
      </c>
      <c r="U133" s="374"/>
      <c r="AR133" s="20">
        <v>1</v>
      </c>
      <c r="AT133" s="20" t="s">
        <v>62</v>
      </c>
      <c r="AU133" s="20">
        <v>1</v>
      </c>
      <c r="AY133" s="20" t="s">
        <v>97</v>
      </c>
      <c r="BJ133" s="20">
        <v>0</v>
      </c>
    </row>
    <row r="134" s="21" customFormat="1" ht="24">
      <c r="B134" s="375"/>
      <c r="C134" s="376" t="s">
        <v>513</v>
      </c>
      <c r="D134" s="376" t="s">
        <v>100</v>
      </c>
      <c r="E134" s="377" t="s">
        <v>212</v>
      </c>
      <c r="F134" s="377" t="s">
        <v>213</v>
      </c>
      <c r="G134" s="378" t="s">
        <v>103</v>
      </c>
      <c r="H134" s="379">
        <v>365</v>
      </c>
      <c r="I134" s="380"/>
      <c r="J134" s="381">
        <f>ROUND(H134*I134,2)</f>
        <v>0</v>
      </c>
      <c r="K134" s="377"/>
      <c r="L134" s="375"/>
      <c r="M134" s="382"/>
      <c r="N134" s="383" t="s">
        <v>36</v>
      </c>
      <c r="O134" s="384"/>
      <c r="P134" s="384">
        <f>H134*O134</f>
        <v>0</v>
      </c>
      <c r="Q134" s="384">
        <v>0.15920000000000001</v>
      </c>
      <c r="R134" s="384">
        <f>H134*Q134</f>
        <v>58.108000000000004</v>
      </c>
      <c r="S134" s="384">
        <v>0</v>
      </c>
      <c r="T134" s="385">
        <f>H134*S134</f>
        <v>0</v>
      </c>
      <c r="U134" s="386"/>
      <c r="AR134" s="21">
        <v>4</v>
      </c>
      <c r="AT134" s="21" t="s">
        <v>100</v>
      </c>
      <c r="AU134" s="21">
        <v>2</v>
      </c>
      <c r="AY134" s="21" t="s">
        <v>97</v>
      </c>
      <c r="BE134" s="21">
        <f>IF(N134="základná",J134,0)</f>
        <v>0</v>
      </c>
      <c r="BF134" s="21">
        <f>IF(N134="znížená",J134,0)</f>
        <v>0</v>
      </c>
      <c r="BG134" s="21">
        <f>IF(N134="zákl. prenesená",J134,0)</f>
        <v>0</v>
      </c>
      <c r="BH134" s="21">
        <f>IF(N134="zníž. prenesená",J134,0)</f>
        <v>0</v>
      </c>
      <c r="BI134" s="21">
        <f>IF(N134="nulová",J134,0)</f>
        <v>0</v>
      </c>
      <c r="BJ134" s="21">
        <v>1</v>
      </c>
    </row>
    <row r="135" s="21" customFormat="1" ht="24">
      <c r="B135" s="375"/>
      <c r="C135" s="376" t="s">
        <v>514</v>
      </c>
      <c r="D135" s="376" t="s">
        <v>100</v>
      </c>
      <c r="E135" s="377" t="s">
        <v>215</v>
      </c>
      <c r="F135" s="377" t="s">
        <v>216</v>
      </c>
      <c r="G135" s="378" t="s">
        <v>103</v>
      </c>
      <c r="H135" s="379">
        <v>365</v>
      </c>
      <c r="I135" s="380"/>
      <c r="J135" s="381">
        <f>ROUND(H135*I135,2)</f>
        <v>0</v>
      </c>
      <c r="K135" s="377"/>
      <c r="L135" s="375"/>
      <c r="M135" s="382"/>
      <c r="N135" s="383" t="s">
        <v>36</v>
      </c>
      <c r="O135" s="384"/>
      <c r="P135" s="384">
        <f>H135*O135</f>
        <v>0</v>
      </c>
      <c r="Q135" s="384">
        <v>0.121</v>
      </c>
      <c r="R135" s="384">
        <f>H135*Q135</f>
        <v>44.164999999999999</v>
      </c>
      <c r="S135" s="384">
        <v>0</v>
      </c>
      <c r="T135" s="385">
        <f>H135*S135</f>
        <v>0</v>
      </c>
      <c r="U135" s="386"/>
      <c r="AR135" s="21">
        <v>4</v>
      </c>
      <c r="AT135" s="21" t="s">
        <v>100</v>
      </c>
      <c r="AU135" s="21">
        <v>2</v>
      </c>
      <c r="AY135" s="21" t="s">
        <v>97</v>
      </c>
      <c r="BE135" s="21">
        <f>IF(N135="základná",J135,0)</f>
        <v>0</v>
      </c>
      <c r="BF135" s="21">
        <f>IF(N135="znížená",J135,0)</f>
        <v>0</v>
      </c>
      <c r="BG135" s="21">
        <f>IF(N135="zákl. prenesená",J135,0)</f>
        <v>0</v>
      </c>
      <c r="BH135" s="21">
        <f>IF(N135="zníž. prenesená",J135,0)</f>
        <v>0</v>
      </c>
      <c r="BI135" s="21">
        <f>IF(N135="nulová",J135,0)</f>
        <v>0</v>
      </c>
      <c r="BJ135" s="21">
        <v>1</v>
      </c>
    </row>
    <row r="136" s="21" customFormat="1" ht="24">
      <c r="B136" s="375"/>
      <c r="C136" s="376" t="s">
        <v>515</v>
      </c>
      <c r="D136" s="376" t="s">
        <v>100</v>
      </c>
      <c r="E136" s="377" t="s">
        <v>218</v>
      </c>
      <c r="F136" s="377" t="s">
        <v>219</v>
      </c>
      <c r="G136" s="378" t="s">
        <v>103</v>
      </c>
      <c r="H136" s="379">
        <v>365</v>
      </c>
      <c r="I136" s="380"/>
      <c r="J136" s="381">
        <f>ROUND(H136*I136,2)</f>
        <v>0</v>
      </c>
      <c r="K136" s="377"/>
      <c r="L136" s="375"/>
      <c r="M136" s="382"/>
      <c r="N136" s="383" t="s">
        <v>36</v>
      </c>
      <c r="O136" s="384"/>
      <c r="P136" s="384">
        <f>H136*O136</f>
        <v>0</v>
      </c>
      <c r="Q136" s="384">
        <v>0.23899999999999999</v>
      </c>
      <c r="R136" s="384">
        <f>H136*Q136</f>
        <v>87.234999999999999</v>
      </c>
      <c r="S136" s="384">
        <v>0</v>
      </c>
      <c r="T136" s="385">
        <f>H136*S136</f>
        <v>0</v>
      </c>
      <c r="U136" s="386"/>
      <c r="AR136" s="21">
        <v>4</v>
      </c>
      <c r="AT136" s="21" t="s">
        <v>100</v>
      </c>
      <c r="AU136" s="21">
        <v>2</v>
      </c>
      <c r="AY136" s="21" t="s">
        <v>97</v>
      </c>
      <c r="BE136" s="21">
        <f>IF(N136="základná",J136,0)</f>
        <v>0</v>
      </c>
      <c r="BF136" s="21">
        <f>IF(N136="znížená",J136,0)</f>
        <v>0</v>
      </c>
      <c r="BG136" s="21">
        <f>IF(N136="zákl. prenesená",J136,0)</f>
        <v>0</v>
      </c>
      <c r="BH136" s="21">
        <f>IF(N136="zníž. prenesená",J136,0)</f>
        <v>0</v>
      </c>
      <c r="BI136" s="21">
        <f>IF(N136="nulová",J136,0)</f>
        <v>0</v>
      </c>
      <c r="BJ136" s="21">
        <v>1</v>
      </c>
    </row>
    <row r="137" s="21" customFormat="1" ht="24">
      <c r="B137" s="375"/>
      <c r="C137" s="376" t="s">
        <v>516</v>
      </c>
      <c r="D137" s="376" t="s">
        <v>100</v>
      </c>
      <c r="E137" s="377" t="s">
        <v>221</v>
      </c>
      <c r="F137" s="377" t="s">
        <v>222</v>
      </c>
      <c r="G137" s="378" t="s">
        <v>103</v>
      </c>
      <c r="H137" s="379">
        <v>365</v>
      </c>
      <c r="I137" s="380"/>
      <c r="J137" s="381">
        <f>ROUND(H137*I137,2)</f>
        <v>0</v>
      </c>
      <c r="K137" s="377"/>
      <c r="L137" s="375"/>
      <c r="M137" s="382"/>
      <c r="N137" s="383" t="s">
        <v>36</v>
      </c>
      <c r="O137" s="384"/>
      <c r="P137" s="384">
        <f>H137*O137</f>
        <v>0</v>
      </c>
      <c r="Q137" s="384">
        <v>0.092499999999999999</v>
      </c>
      <c r="R137" s="384">
        <f>H137*Q137</f>
        <v>33.762500000000003</v>
      </c>
      <c r="S137" s="384">
        <v>0</v>
      </c>
      <c r="T137" s="385">
        <f>H137*S137</f>
        <v>0</v>
      </c>
      <c r="U137" s="386"/>
      <c r="AR137" s="21">
        <v>4</v>
      </c>
      <c r="AT137" s="21" t="s">
        <v>100</v>
      </c>
      <c r="AU137" s="21">
        <v>2</v>
      </c>
      <c r="AY137" s="21" t="s">
        <v>97</v>
      </c>
      <c r="BE137" s="21">
        <f>IF(N137="základná",J137,0)</f>
        <v>0</v>
      </c>
      <c r="BF137" s="21">
        <f>IF(N137="znížená",J137,0)</f>
        <v>0</v>
      </c>
      <c r="BG137" s="21">
        <f>IF(N137="zákl. prenesená",J137,0)</f>
        <v>0</v>
      </c>
      <c r="BH137" s="21">
        <f>IF(N137="zníž. prenesená",J137,0)</f>
        <v>0</v>
      </c>
      <c r="BI137" s="21">
        <f>IF(N137="nulová",J137,0)</f>
        <v>0</v>
      </c>
      <c r="BJ137" s="21">
        <v>1</v>
      </c>
    </row>
    <row r="138" s="23" customFormat="1">
      <c r="B138" s="403"/>
      <c r="C138" s="404" t="s">
        <v>517</v>
      </c>
      <c r="D138" s="404" t="s">
        <v>174</v>
      </c>
      <c r="E138" s="405" t="s">
        <v>224</v>
      </c>
      <c r="F138" s="405" t="s">
        <v>225</v>
      </c>
      <c r="G138" s="406" t="s">
        <v>103</v>
      </c>
      <c r="H138" s="407">
        <v>383.25</v>
      </c>
      <c r="I138" s="408"/>
      <c r="J138" s="409">
        <f>ROUND(H138*I138,2)</f>
        <v>0</v>
      </c>
      <c r="K138" s="377"/>
      <c r="L138" s="403"/>
      <c r="M138" s="410"/>
      <c r="N138" s="411" t="s">
        <v>36</v>
      </c>
      <c r="O138" s="412"/>
      <c r="P138" s="412">
        <f>H138*O138</f>
        <v>0</v>
      </c>
      <c r="Q138" s="412">
        <v>0.13</v>
      </c>
      <c r="R138" s="412">
        <f>H138*Q138</f>
        <v>49.822500000000005</v>
      </c>
      <c r="S138" s="412">
        <v>0</v>
      </c>
      <c r="T138" s="413">
        <f>H138*S138</f>
        <v>0</v>
      </c>
      <c r="U138" s="414"/>
      <c r="AR138" s="23">
        <v>8</v>
      </c>
      <c r="AT138" s="23" t="s">
        <v>174</v>
      </c>
      <c r="AU138" s="23">
        <v>2</v>
      </c>
      <c r="AY138" s="23" t="s">
        <v>97</v>
      </c>
      <c r="BE138" s="23">
        <f>IF(N138="základná",J138,0)</f>
        <v>0</v>
      </c>
      <c r="BF138" s="23">
        <f>IF(N138="znížená",J138,0)</f>
        <v>0</v>
      </c>
      <c r="BG138" s="23">
        <f>IF(N138="zákl. prenesená",J138,0)</f>
        <v>0</v>
      </c>
      <c r="BH138" s="23">
        <f>IF(N138="zníž. prenesená",J138,0)</f>
        <v>0</v>
      </c>
      <c r="BI138" s="23">
        <f>IF(N138="nulová",J138,0)</f>
        <v>0</v>
      </c>
      <c r="BJ138" s="23">
        <v>1</v>
      </c>
    </row>
    <row r="139" s="22" customFormat="1" ht="12">
      <c r="B139" s="387"/>
      <c r="C139" s="388"/>
      <c r="D139" s="389" t="s">
        <v>108</v>
      </c>
      <c r="E139" s="390"/>
      <c r="F139" s="391" t="s">
        <v>518</v>
      </c>
      <c r="G139" s="392"/>
      <c r="H139" s="393">
        <v>383.25</v>
      </c>
      <c r="I139" s="394"/>
      <c r="J139" s="394"/>
      <c r="K139" s="395"/>
      <c r="L139" s="387"/>
      <c r="M139" s="396"/>
      <c r="N139" s="395"/>
      <c r="O139" s="397"/>
      <c r="P139" s="397"/>
      <c r="Q139" s="397"/>
      <c r="R139" s="397"/>
      <c r="S139" s="397"/>
      <c r="T139" s="398"/>
      <c r="U139" s="399"/>
      <c r="AT139" s="22" t="s">
        <v>108</v>
      </c>
      <c r="AU139" s="22">
        <v>0</v>
      </c>
      <c r="AV139" s="22">
        <v>2</v>
      </c>
      <c r="AW139" s="22" t="b">
        <v>1</v>
      </c>
      <c r="AY139" s="22" t="s">
        <v>97</v>
      </c>
      <c r="BJ139" s="22">
        <v>0</v>
      </c>
    </row>
    <row r="140" s="22" customFormat="1" ht="12">
      <c r="B140" s="387"/>
      <c r="C140" s="388"/>
      <c r="D140" s="389" t="s">
        <v>108</v>
      </c>
      <c r="E140" s="390"/>
      <c r="F140" s="400" t="s">
        <v>110</v>
      </c>
      <c r="G140" s="401"/>
      <c r="H140" s="402">
        <v>383.25</v>
      </c>
      <c r="I140" s="394"/>
      <c r="J140" s="394"/>
      <c r="K140" s="395"/>
      <c r="L140" s="387"/>
      <c r="M140" s="396"/>
      <c r="N140" s="395"/>
      <c r="O140" s="397"/>
      <c r="P140" s="397"/>
      <c r="Q140" s="397"/>
      <c r="R140" s="397"/>
      <c r="S140" s="397"/>
      <c r="T140" s="398"/>
      <c r="U140" s="399"/>
      <c r="AT140" s="22" t="s">
        <v>108</v>
      </c>
      <c r="AU140" s="22">
        <v>0</v>
      </c>
      <c r="AV140" s="22">
        <v>4</v>
      </c>
      <c r="AW140" s="22" t="b">
        <v>1</v>
      </c>
      <c r="AX140" s="22" t="b">
        <v>1</v>
      </c>
      <c r="AY140" s="22" t="s">
        <v>97</v>
      </c>
      <c r="BJ140" s="22">
        <v>0</v>
      </c>
    </row>
    <row r="141" s="20" customFormat="1" ht="23.1" customHeight="1">
      <c r="B141" s="366"/>
      <c r="C141" s="367"/>
      <c r="D141" s="356" t="s">
        <v>62</v>
      </c>
      <c r="E141" s="368" t="s">
        <v>141</v>
      </c>
      <c r="F141" s="369" t="s">
        <v>227</v>
      </c>
      <c r="G141" s="370"/>
      <c r="H141" s="371"/>
      <c r="I141" s="372"/>
      <c r="J141" s="372">
        <f>J142 + J143 + J146 + J149</f>
        <v>0</v>
      </c>
      <c r="K141" s="369"/>
      <c r="L141" s="366"/>
      <c r="M141" s="373"/>
      <c r="N141" s="362"/>
      <c r="O141" s="363"/>
      <c r="P141" s="363">
        <f>P142 + P143 + P146 + P149</f>
        <v>0</v>
      </c>
      <c r="Q141" s="363"/>
      <c r="R141" s="363">
        <f>R142 + R143 + R146 + R149</f>
        <v>32.044145999999998</v>
      </c>
      <c r="S141" s="363"/>
      <c r="T141" s="364">
        <f>T142 + T143 + T146 + T149</f>
        <v>0</v>
      </c>
      <c r="U141" s="374"/>
      <c r="AR141" s="20">
        <v>1</v>
      </c>
      <c r="AT141" s="20" t="s">
        <v>62</v>
      </c>
      <c r="AU141" s="20">
        <v>1</v>
      </c>
      <c r="AY141" s="20" t="s">
        <v>97</v>
      </c>
      <c r="BJ141" s="20">
        <v>0</v>
      </c>
    </row>
    <row r="142" s="21" customFormat="1" ht="24">
      <c r="B142" s="375"/>
      <c r="C142" s="376" t="s">
        <v>519</v>
      </c>
      <c r="D142" s="376" t="s">
        <v>100</v>
      </c>
      <c r="E142" s="377" t="s">
        <v>520</v>
      </c>
      <c r="F142" s="377" t="s">
        <v>521</v>
      </c>
      <c r="G142" s="378" t="s">
        <v>185</v>
      </c>
      <c r="H142" s="379">
        <v>74</v>
      </c>
      <c r="I142" s="380"/>
      <c r="J142" s="381">
        <f>ROUND(H142*I142,2)</f>
        <v>0</v>
      </c>
      <c r="K142" s="377"/>
      <c r="L142" s="375"/>
      <c r="M142" s="382"/>
      <c r="N142" s="383" t="s">
        <v>36</v>
      </c>
      <c r="O142" s="384"/>
      <c r="P142" s="384">
        <f>H142*O142</f>
        <v>0</v>
      </c>
      <c r="Q142" s="384">
        <v>0</v>
      </c>
      <c r="R142" s="384">
        <f>H142*Q142</f>
        <v>0</v>
      </c>
      <c r="S142" s="384">
        <v>0</v>
      </c>
      <c r="T142" s="385">
        <f>H142*S142</f>
        <v>0</v>
      </c>
      <c r="U142" s="386"/>
      <c r="AR142" s="21">
        <v>4</v>
      </c>
      <c r="AT142" s="21" t="s">
        <v>100</v>
      </c>
      <c r="AU142" s="21">
        <v>2</v>
      </c>
      <c r="AY142" s="21" t="s">
        <v>97</v>
      </c>
      <c r="BE142" s="21">
        <f>IF(N142="základná",J142,0)</f>
        <v>0</v>
      </c>
      <c r="BF142" s="21">
        <f>IF(N142="znížená",J142,0)</f>
        <v>0</v>
      </c>
      <c r="BG142" s="21">
        <f>IF(N142="zákl. prenesená",J142,0)</f>
        <v>0</v>
      </c>
      <c r="BH142" s="21">
        <f>IF(N142="zníž. prenesená",J142,0)</f>
        <v>0</v>
      </c>
      <c r="BI142" s="21">
        <f>IF(N142="nulová",J142,0)</f>
        <v>0</v>
      </c>
      <c r="BJ142" s="21">
        <v>1</v>
      </c>
    </row>
    <row r="143" s="23" customFormat="1">
      <c r="B143" s="403"/>
      <c r="C143" s="404" t="s">
        <v>522</v>
      </c>
      <c r="D143" s="404" t="s">
        <v>174</v>
      </c>
      <c r="E143" s="405" t="s">
        <v>523</v>
      </c>
      <c r="F143" s="405" t="s">
        <v>524</v>
      </c>
      <c r="G143" s="406" t="s">
        <v>185</v>
      </c>
      <c r="H143" s="407">
        <v>77.700000000000003</v>
      </c>
      <c r="I143" s="408"/>
      <c r="J143" s="409">
        <f>ROUND(H143*I143,2)</f>
        <v>0</v>
      </c>
      <c r="K143" s="377"/>
      <c r="L143" s="403"/>
      <c r="M143" s="410"/>
      <c r="N143" s="411" t="s">
        <v>36</v>
      </c>
      <c r="O143" s="412"/>
      <c r="P143" s="412">
        <f>H143*O143</f>
        <v>0</v>
      </c>
      <c r="Q143" s="412">
        <v>0.00097999999999999997</v>
      </c>
      <c r="R143" s="412">
        <f>H143*Q143</f>
        <v>0.076146000000000005</v>
      </c>
      <c r="S143" s="412">
        <v>0</v>
      </c>
      <c r="T143" s="413">
        <f>H143*S143</f>
        <v>0</v>
      </c>
      <c r="U143" s="414"/>
      <c r="AR143" s="23">
        <v>8</v>
      </c>
      <c r="AT143" s="23" t="s">
        <v>174</v>
      </c>
      <c r="AU143" s="23">
        <v>2</v>
      </c>
      <c r="AY143" s="23" t="s">
        <v>97</v>
      </c>
      <c r="BE143" s="23">
        <f>IF(N143="základná",J143,0)</f>
        <v>0</v>
      </c>
      <c r="BF143" s="23">
        <f>IF(N143="znížená",J143,0)</f>
        <v>0</v>
      </c>
      <c r="BG143" s="23">
        <f>IF(N143="zákl. prenesená",J143,0)</f>
        <v>0</v>
      </c>
      <c r="BH143" s="23">
        <f>IF(N143="zníž. prenesená",J143,0)</f>
        <v>0</v>
      </c>
      <c r="BI143" s="23">
        <f>IF(N143="nulová",J143,0)</f>
        <v>0</v>
      </c>
      <c r="BJ143" s="23">
        <v>1</v>
      </c>
    </row>
    <row r="144" s="22" customFormat="1" ht="12">
      <c r="B144" s="387"/>
      <c r="C144" s="388"/>
      <c r="D144" s="389" t="s">
        <v>108</v>
      </c>
      <c r="E144" s="390"/>
      <c r="F144" s="391" t="s">
        <v>525</v>
      </c>
      <c r="G144" s="392"/>
      <c r="H144" s="393">
        <v>77.700000000000003</v>
      </c>
      <c r="I144" s="394"/>
      <c r="J144" s="394"/>
      <c r="K144" s="395"/>
      <c r="L144" s="387"/>
      <c r="M144" s="396"/>
      <c r="N144" s="395"/>
      <c r="O144" s="397"/>
      <c r="P144" s="397"/>
      <c r="Q144" s="397"/>
      <c r="R144" s="397"/>
      <c r="S144" s="397"/>
      <c r="T144" s="398"/>
      <c r="U144" s="399"/>
      <c r="AT144" s="22" t="s">
        <v>108</v>
      </c>
      <c r="AU144" s="22">
        <v>0</v>
      </c>
      <c r="AV144" s="22">
        <v>2</v>
      </c>
      <c r="AW144" s="22" t="b">
        <v>1</v>
      </c>
      <c r="AY144" s="22" t="s">
        <v>97</v>
      </c>
      <c r="BJ144" s="22">
        <v>0</v>
      </c>
    </row>
    <row r="145" s="22" customFormat="1" ht="12">
      <c r="B145" s="387"/>
      <c r="C145" s="388"/>
      <c r="D145" s="389" t="s">
        <v>108</v>
      </c>
      <c r="E145" s="390"/>
      <c r="F145" s="400" t="s">
        <v>110</v>
      </c>
      <c r="G145" s="401"/>
      <c r="H145" s="402">
        <v>77.700000000000003</v>
      </c>
      <c r="I145" s="394"/>
      <c r="J145" s="394"/>
      <c r="K145" s="395"/>
      <c r="L145" s="387"/>
      <c r="M145" s="396"/>
      <c r="N145" s="395"/>
      <c r="O145" s="397"/>
      <c r="P145" s="397"/>
      <c r="Q145" s="397"/>
      <c r="R145" s="397"/>
      <c r="S145" s="397"/>
      <c r="T145" s="398"/>
      <c r="U145" s="399"/>
      <c r="AT145" s="22" t="s">
        <v>108</v>
      </c>
      <c r="AU145" s="22">
        <v>0</v>
      </c>
      <c r="AV145" s="22">
        <v>4</v>
      </c>
      <c r="AW145" s="22" t="b">
        <v>1</v>
      </c>
      <c r="AX145" s="22" t="b">
        <v>1</v>
      </c>
      <c r="AY145" s="22" t="s">
        <v>97</v>
      </c>
      <c r="BJ145" s="22">
        <v>0</v>
      </c>
    </row>
    <row r="146" s="21" customFormat="1" ht="24">
      <c r="B146" s="375"/>
      <c r="C146" s="376" t="s">
        <v>526</v>
      </c>
      <c r="D146" s="376" t="s">
        <v>100</v>
      </c>
      <c r="E146" s="377" t="s">
        <v>476</v>
      </c>
      <c r="F146" s="377" t="s">
        <v>477</v>
      </c>
      <c r="G146" s="378" t="s">
        <v>107</v>
      </c>
      <c r="H146" s="379">
        <v>17.760000000000002</v>
      </c>
      <c r="I146" s="380"/>
      <c r="J146" s="381">
        <f>ROUND(H146*I146,2)</f>
        <v>0</v>
      </c>
      <c r="K146" s="377"/>
      <c r="L146" s="375"/>
      <c r="M146" s="382"/>
      <c r="N146" s="383" t="s">
        <v>36</v>
      </c>
      <c r="O146" s="384"/>
      <c r="P146" s="384">
        <f>H146*O146</f>
        <v>0</v>
      </c>
      <c r="Q146" s="384">
        <v>0</v>
      </c>
      <c r="R146" s="384">
        <f>H146*Q146</f>
        <v>0</v>
      </c>
      <c r="S146" s="384">
        <v>0</v>
      </c>
      <c r="T146" s="385">
        <f>H146*S146</f>
        <v>0</v>
      </c>
      <c r="U146" s="386"/>
      <c r="AR146" s="21">
        <v>4</v>
      </c>
      <c r="AT146" s="21" t="s">
        <v>100</v>
      </c>
      <c r="AU146" s="21">
        <v>2</v>
      </c>
      <c r="AY146" s="21" t="s">
        <v>97</v>
      </c>
      <c r="BE146" s="21">
        <f>IF(N146="základná",J146,0)</f>
        <v>0</v>
      </c>
      <c r="BF146" s="21">
        <f>IF(N146="znížená",J146,0)</f>
        <v>0</v>
      </c>
      <c r="BG146" s="21">
        <f>IF(N146="zákl. prenesená",J146,0)</f>
        <v>0</v>
      </c>
      <c r="BH146" s="21">
        <f>IF(N146="zníž. prenesená",J146,0)</f>
        <v>0</v>
      </c>
      <c r="BI146" s="21">
        <f>IF(N146="nulová",J146,0)</f>
        <v>0</v>
      </c>
      <c r="BJ146" s="21">
        <v>1</v>
      </c>
    </row>
    <row r="147" s="22" customFormat="1" ht="12">
      <c r="B147" s="387"/>
      <c r="C147" s="388"/>
      <c r="D147" s="389" t="s">
        <v>108</v>
      </c>
      <c r="E147" s="390"/>
      <c r="F147" s="391" t="s">
        <v>527</v>
      </c>
      <c r="G147" s="392"/>
      <c r="H147" s="393">
        <v>17.760000000000002</v>
      </c>
      <c r="I147" s="394"/>
      <c r="J147" s="394"/>
      <c r="K147" s="395"/>
      <c r="L147" s="387"/>
      <c r="M147" s="396"/>
      <c r="N147" s="395"/>
      <c r="O147" s="397"/>
      <c r="P147" s="397"/>
      <c r="Q147" s="397"/>
      <c r="R147" s="397"/>
      <c r="S147" s="397"/>
      <c r="T147" s="398"/>
      <c r="U147" s="399"/>
      <c r="AT147" s="22" t="s">
        <v>108</v>
      </c>
      <c r="AU147" s="22">
        <v>0</v>
      </c>
      <c r="AV147" s="22">
        <v>2</v>
      </c>
      <c r="AW147" s="22" t="b">
        <v>1</v>
      </c>
      <c r="AY147" s="22" t="s">
        <v>97</v>
      </c>
      <c r="BJ147" s="22">
        <v>0</v>
      </c>
    </row>
    <row r="148" s="22" customFormat="1" ht="12">
      <c r="B148" s="387"/>
      <c r="C148" s="388"/>
      <c r="D148" s="389" t="s">
        <v>108</v>
      </c>
      <c r="E148" s="390"/>
      <c r="F148" s="400" t="s">
        <v>110</v>
      </c>
      <c r="G148" s="401"/>
      <c r="H148" s="402">
        <v>17.760000000000002</v>
      </c>
      <c r="I148" s="394"/>
      <c r="J148" s="394"/>
      <c r="K148" s="395"/>
      <c r="L148" s="387"/>
      <c r="M148" s="396"/>
      <c r="N148" s="395"/>
      <c r="O148" s="397"/>
      <c r="P148" s="397"/>
      <c r="Q148" s="397"/>
      <c r="R148" s="397"/>
      <c r="S148" s="397"/>
      <c r="T148" s="398"/>
      <c r="U148" s="399"/>
      <c r="AT148" s="22" t="s">
        <v>108</v>
      </c>
      <c r="AU148" s="22">
        <v>0</v>
      </c>
      <c r="AV148" s="22">
        <v>4</v>
      </c>
      <c r="AW148" s="22" t="b">
        <v>1</v>
      </c>
      <c r="AX148" s="22" t="b">
        <v>1</v>
      </c>
      <c r="AY148" s="22" t="s">
        <v>97</v>
      </c>
      <c r="BJ148" s="22">
        <v>0</v>
      </c>
    </row>
    <row r="149" s="23" customFormat="1">
      <c r="B149" s="403"/>
      <c r="C149" s="404" t="s">
        <v>528</v>
      </c>
      <c r="D149" s="404" t="s">
        <v>174</v>
      </c>
      <c r="E149" s="405" t="s">
        <v>529</v>
      </c>
      <c r="F149" s="405" t="s">
        <v>530</v>
      </c>
      <c r="G149" s="406" t="s">
        <v>155</v>
      </c>
      <c r="H149" s="407">
        <v>31.968</v>
      </c>
      <c r="I149" s="408"/>
      <c r="J149" s="409">
        <f>ROUND(H149*I149,2)</f>
        <v>0</v>
      </c>
      <c r="K149" s="377"/>
      <c r="L149" s="403"/>
      <c r="M149" s="410"/>
      <c r="N149" s="411" t="s">
        <v>36</v>
      </c>
      <c r="O149" s="412"/>
      <c r="P149" s="412">
        <f>H149*O149</f>
        <v>0</v>
      </c>
      <c r="Q149" s="412">
        <v>1</v>
      </c>
      <c r="R149" s="412">
        <f>H149*Q149</f>
        <v>31.968</v>
      </c>
      <c r="S149" s="412">
        <v>0</v>
      </c>
      <c r="T149" s="413">
        <f>H149*S149</f>
        <v>0</v>
      </c>
      <c r="U149" s="414"/>
      <c r="AR149" s="23">
        <v>8</v>
      </c>
      <c r="AT149" s="23" t="s">
        <v>174</v>
      </c>
      <c r="AU149" s="23">
        <v>2</v>
      </c>
      <c r="AY149" s="23" t="s">
        <v>97</v>
      </c>
      <c r="BE149" s="23">
        <f>IF(N149="základná",J149,0)</f>
        <v>0</v>
      </c>
      <c r="BF149" s="23">
        <f>IF(N149="znížená",J149,0)</f>
        <v>0</v>
      </c>
      <c r="BG149" s="23">
        <f>IF(N149="zákl. prenesená",J149,0)</f>
        <v>0</v>
      </c>
      <c r="BH149" s="23">
        <f>IF(N149="zníž. prenesená",J149,0)</f>
        <v>0</v>
      </c>
      <c r="BI149" s="23">
        <f>IF(N149="nulová",J149,0)</f>
        <v>0</v>
      </c>
      <c r="BJ149" s="23">
        <v>1</v>
      </c>
    </row>
    <row r="150" s="22" customFormat="1" ht="12">
      <c r="B150" s="387"/>
      <c r="C150" s="388"/>
      <c r="D150" s="389" t="s">
        <v>108</v>
      </c>
      <c r="E150" s="390"/>
      <c r="F150" s="391" t="s">
        <v>531</v>
      </c>
      <c r="G150" s="392"/>
      <c r="H150" s="393">
        <v>31.968</v>
      </c>
      <c r="I150" s="394"/>
      <c r="J150" s="394"/>
      <c r="K150" s="395"/>
      <c r="L150" s="387"/>
      <c r="M150" s="396"/>
      <c r="N150" s="395"/>
      <c r="O150" s="397"/>
      <c r="P150" s="397"/>
      <c r="Q150" s="397"/>
      <c r="R150" s="397"/>
      <c r="S150" s="397"/>
      <c r="T150" s="398"/>
      <c r="U150" s="399"/>
      <c r="AT150" s="22" t="s">
        <v>108</v>
      </c>
      <c r="AU150" s="22">
        <v>0</v>
      </c>
      <c r="AV150" s="22">
        <v>2</v>
      </c>
      <c r="AW150" s="22" t="b">
        <v>1</v>
      </c>
      <c r="AY150" s="22" t="s">
        <v>97</v>
      </c>
      <c r="BJ150" s="22">
        <v>0</v>
      </c>
    </row>
    <row r="151" s="22" customFormat="1" ht="12">
      <c r="B151" s="387"/>
      <c r="C151" s="388"/>
      <c r="D151" s="389" t="s">
        <v>108</v>
      </c>
      <c r="E151" s="390"/>
      <c r="F151" s="400" t="s">
        <v>110</v>
      </c>
      <c r="G151" s="401"/>
      <c r="H151" s="402">
        <v>31.968</v>
      </c>
      <c r="I151" s="394"/>
      <c r="J151" s="394"/>
      <c r="K151" s="395"/>
      <c r="L151" s="387"/>
      <c r="M151" s="396"/>
      <c r="N151" s="395"/>
      <c r="O151" s="397"/>
      <c r="P151" s="397"/>
      <c r="Q151" s="397"/>
      <c r="R151" s="397"/>
      <c r="S151" s="397"/>
      <c r="T151" s="398"/>
      <c r="U151" s="399"/>
      <c r="AT151" s="22" t="s">
        <v>108</v>
      </c>
      <c r="AU151" s="22">
        <v>0</v>
      </c>
      <c r="AV151" s="22">
        <v>4</v>
      </c>
      <c r="AW151" s="22" t="b">
        <v>1</v>
      </c>
      <c r="AX151" s="22" t="b">
        <v>1</v>
      </c>
      <c r="AY151" s="22" t="s">
        <v>97</v>
      </c>
      <c r="BJ151" s="22">
        <v>0</v>
      </c>
    </row>
    <row r="152" s="20" customFormat="1" ht="23.1" customHeight="1">
      <c r="B152" s="366"/>
      <c r="C152" s="367"/>
      <c r="D152" s="356" t="s">
        <v>62</v>
      </c>
      <c r="E152" s="368" t="s">
        <v>145</v>
      </c>
      <c r="F152" s="369" t="s">
        <v>532</v>
      </c>
      <c r="G152" s="370"/>
      <c r="H152" s="371"/>
      <c r="I152" s="372"/>
      <c r="J152" s="372">
        <f>J153</f>
        <v>0</v>
      </c>
      <c r="K152" s="369"/>
      <c r="L152" s="366"/>
      <c r="M152" s="373"/>
      <c r="N152" s="362"/>
      <c r="O152" s="363"/>
      <c r="P152" s="363">
        <f>P153</f>
        <v>0</v>
      </c>
      <c r="Q152" s="363"/>
      <c r="R152" s="363">
        <f>R153</f>
        <v>0</v>
      </c>
      <c r="S152" s="363"/>
      <c r="T152" s="364">
        <f>T153</f>
        <v>0</v>
      </c>
      <c r="U152" s="374"/>
      <c r="AR152" s="20">
        <v>1</v>
      </c>
      <c r="AT152" s="20" t="s">
        <v>62</v>
      </c>
      <c r="AU152" s="20">
        <v>1</v>
      </c>
      <c r="AY152" s="20" t="s">
        <v>97</v>
      </c>
      <c r="BJ152" s="20">
        <v>0</v>
      </c>
    </row>
    <row r="153" s="23" customFormat="1" ht="24">
      <c r="B153" s="403"/>
      <c r="C153" s="404" t="s">
        <v>533</v>
      </c>
      <c r="D153" s="404" t="s">
        <v>174</v>
      </c>
      <c r="E153" s="405" t="s">
        <v>534</v>
      </c>
      <c r="F153" s="405" t="s">
        <v>535</v>
      </c>
      <c r="G153" s="406" t="s">
        <v>287</v>
      </c>
      <c r="H153" s="407">
        <v>1</v>
      </c>
      <c r="I153" s="408"/>
      <c r="J153" s="409">
        <f>ROUND(H153*I153,2)</f>
        <v>0</v>
      </c>
      <c r="K153" s="377"/>
      <c r="L153" s="403"/>
      <c r="M153" s="410"/>
      <c r="N153" s="411" t="s">
        <v>36</v>
      </c>
      <c r="O153" s="412"/>
      <c r="P153" s="412">
        <f>H153*O153</f>
        <v>0</v>
      </c>
      <c r="Q153" s="412">
        <v>0</v>
      </c>
      <c r="R153" s="412">
        <f>H153*Q153</f>
        <v>0</v>
      </c>
      <c r="S153" s="412">
        <v>0</v>
      </c>
      <c r="T153" s="413">
        <f>H153*S153</f>
        <v>0</v>
      </c>
      <c r="U153" s="414"/>
      <c r="AR153" s="23">
        <v>8</v>
      </c>
      <c r="AT153" s="23" t="s">
        <v>174</v>
      </c>
      <c r="AU153" s="23">
        <v>2</v>
      </c>
      <c r="AY153" s="23" t="s">
        <v>97</v>
      </c>
      <c r="BE153" s="23">
        <f>IF(N153="základná",J153,0)</f>
        <v>0</v>
      </c>
      <c r="BF153" s="23">
        <f>IF(N153="znížená",J153,0)</f>
        <v>0</v>
      </c>
      <c r="BG153" s="23">
        <f>IF(N153="zákl. prenesená",J153,0)</f>
        <v>0</v>
      </c>
      <c r="BH153" s="23">
        <f>IF(N153="zníž. prenesená",J153,0)</f>
        <v>0</v>
      </c>
      <c r="BI153" s="23">
        <f>IF(N153="nulová",J153,0)</f>
        <v>0</v>
      </c>
      <c r="BJ153" s="23">
        <v>1</v>
      </c>
    </row>
    <row r="154" s="24" customFormat="1" ht="29.25">
      <c r="B154" s="375"/>
      <c r="C154" s="415"/>
      <c r="D154" s="416" t="s">
        <v>180</v>
      </c>
      <c r="E154" s="417"/>
      <c r="F154" s="418" t="s">
        <v>536</v>
      </c>
      <c r="G154" s="419"/>
      <c r="H154" s="420"/>
      <c r="I154" s="421"/>
      <c r="J154" s="421"/>
      <c r="K154" s="422"/>
      <c r="L154" s="375"/>
      <c r="M154" s="382"/>
      <c r="N154" s="383"/>
      <c r="O154" s="384"/>
      <c r="P154" s="384"/>
      <c r="Q154" s="384"/>
      <c r="R154" s="384"/>
      <c r="S154" s="384"/>
      <c r="T154" s="385"/>
      <c r="U154" s="423"/>
      <c r="AT154" s="24" t="s">
        <v>180</v>
      </c>
      <c r="AU154" s="24">
        <v>0</v>
      </c>
      <c r="AY154" s="24" t="s">
        <v>97</v>
      </c>
      <c r="BJ154" s="24">
        <v>0</v>
      </c>
    </row>
    <row r="155" s="20" customFormat="1" ht="23.1" customHeight="1">
      <c r="B155" s="366"/>
      <c r="C155" s="367"/>
      <c r="D155" s="356" t="s">
        <v>62</v>
      </c>
      <c r="E155" s="368" t="s">
        <v>472</v>
      </c>
      <c r="F155" s="369" t="s">
        <v>537</v>
      </c>
      <c r="G155" s="370"/>
      <c r="H155" s="371"/>
      <c r="I155" s="372"/>
      <c r="J155" s="372">
        <f>J156 + J157 + J158 + J159 + J162 + J165 + J166</f>
        <v>0</v>
      </c>
      <c r="K155" s="369"/>
      <c r="L155" s="366"/>
      <c r="M155" s="373"/>
      <c r="N155" s="362"/>
      <c r="O155" s="363"/>
      <c r="P155" s="363">
        <f>P156 + P157 + P158 + P159 + P162 + P165 + P166</f>
        <v>0</v>
      </c>
      <c r="Q155" s="363"/>
      <c r="R155" s="363">
        <f>R156 + R157 + R158 + R159 + R162 + R165 + R166</f>
        <v>0</v>
      </c>
      <c r="S155" s="363"/>
      <c r="T155" s="364">
        <f>T156 + T157 + T158 + T159 + T162 + T165 + T166</f>
        <v>4.6799999999999997</v>
      </c>
      <c r="U155" s="374"/>
      <c r="AR155" s="20">
        <v>1</v>
      </c>
      <c r="AT155" s="20" t="s">
        <v>62</v>
      </c>
      <c r="AU155" s="20">
        <v>1</v>
      </c>
      <c r="AY155" s="20" t="s">
        <v>97</v>
      </c>
      <c r="BJ155" s="20">
        <v>0</v>
      </c>
    </row>
    <row r="156" s="21" customFormat="1" ht="24">
      <c r="B156" s="375"/>
      <c r="C156" s="376" t="s">
        <v>538</v>
      </c>
      <c r="D156" s="376" t="s">
        <v>100</v>
      </c>
      <c r="E156" s="377" t="s">
        <v>539</v>
      </c>
      <c r="F156" s="377" t="s">
        <v>540</v>
      </c>
      <c r="G156" s="378" t="s">
        <v>103</v>
      </c>
      <c r="H156" s="379">
        <v>239.88</v>
      </c>
      <c r="I156" s="380"/>
      <c r="J156" s="381">
        <f>ROUND(H156*I156,2)</f>
        <v>0</v>
      </c>
      <c r="K156" s="377"/>
      <c r="L156" s="375"/>
      <c r="M156" s="382"/>
      <c r="N156" s="383" t="s">
        <v>36</v>
      </c>
      <c r="O156" s="384"/>
      <c r="P156" s="384">
        <f>H156*O156</f>
        <v>0</v>
      </c>
      <c r="Q156" s="384">
        <v>0</v>
      </c>
      <c r="R156" s="384">
        <f>H156*Q156</f>
        <v>0</v>
      </c>
      <c r="S156" s="384">
        <v>0</v>
      </c>
      <c r="T156" s="385">
        <f>H156*S156</f>
        <v>0</v>
      </c>
      <c r="U156" s="386"/>
      <c r="AR156" s="21">
        <v>4</v>
      </c>
      <c r="AT156" s="21" t="s">
        <v>100</v>
      </c>
      <c r="AU156" s="21">
        <v>2</v>
      </c>
      <c r="AY156" s="21" t="s">
        <v>97</v>
      </c>
      <c r="BE156" s="21">
        <f>IF(N156="základná",J156,0)</f>
        <v>0</v>
      </c>
      <c r="BF156" s="21">
        <f>IF(N156="znížená",J156,0)</f>
        <v>0</v>
      </c>
      <c r="BG156" s="21">
        <f>IF(N156="zákl. prenesená",J156,0)</f>
        <v>0</v>
      </c>
      <c r="BH156" s="21">
        <f>IF(N156="zníž. prenesená",J156,0)</f>
        <v>0</v>
      </c>
      <c r="BI156" s="21">
        <f>IF(N156="nulová",J156,0)</f>
        <v>0</v>
      </c>
      <c r="BJ156" s="21">
        <v>1</v>
      </c>
    </row>
    <row r="157" s="21" customFormat="1">
      <c r="B157" s="375"/>
      <c r="C157" s="376" t="s">
        <v>541</v>
      </c>
      <c r="D157" s="376" t="s">
        <v>100</v>
      </c>
      <c r="E157" s="377" t="s">
        <v>542</v>
      </c>
      <c r="F157" s="377" t="s">
        <v>543</v>
      </c>
      <c r="G157" s="378" t="s">
        <v>103</v>
      </c>
      <c r="H157" s="379">
        <v>374.86399999999998</v>
      </c>
      <c r="I157" s="380"/>
      <c r="J157" s="381">
        <f>ROUND(H157*I157,2)</f>
        <v>0</v>
      </c>
      <c r="K157" s="377"/>
      <c r="L157" s="375"/>
      <c r="M157" s="382"/>
      <c r="N157" s="383" t="s">
        <v>36</v>
      </c>
      <c r="O157" s="384"/>
      <c r="P157" s="384">
        <f>H157*O157</f>
        <v>0</v>
      </c>
      <c r="Q157" s="384">
        <v>0</v>
      </c>
      <c r="R157" s="384">
        <f>H157*Q157</f>
        <v>0</v>
      </c>
      <c r="S157" s="384">
        <v>0</v>
      </c>
      <c r="T157" s="385">
        <f>H157*S157</f>
        <v>0</v>
      </c>
      <c r="U157" s="386"/>
      <c r="AR157" s="21">
        <v>4</v>
      </c>
      <c r="AT157" s="21" t="s">
        <v>100</v>
      </c>
      <c r="AU157" s="21">
        <v>2</v>
      </c>
      <c r="AY157" s="21" t="s">
        <v>97</v>
      </c>
      <c r="BE157" s="21">
        <f>IF(N157="základná",J157,0)</f>
        <v>0</v>
      </c>
      <c r="BF157" s="21">
        <f>IF(N157="znížená",J157,0)</f>
        <v>0</v>
      </c>
      <c r="BG157" s="21">
        <f>IF(N157="zákl. prenesená",J157,0)</f>
        <v>0</v>
      </c>
      <c r="BH157" s="21">
        <f>IF(N157="zníž. prenesená",J157,0)</f>
        <v>0</v>
      </c>
      <c r="BI157" s="21">
        <f>IF(N157="nulová",J157,0)</f>
        <v>0</v>
      </c>
      <c r="BJ157" s="21">
        <v>1</v>
      </c>
    </row>
    <row r="158" s="21" customFormat="1" ht="24">
      <c r="B158" s="375"/>
      <c r="C158" s="376" t="s">
        <v>544</v>
      </c>
      <c r="D158" s="376" t="s">
        <v>100</v>
      </c>
      <c r="E158" s="377" t="s">
        <v>545</v>
      </c>
      <c r="F158" s="377" t="s">
        <v>546</v>
      </c>
      <c r="G158" s="378" t="s">
        <v>208</v>
      </c>
      <c r="H158" s="379">
        <v>120</v>
      </c>
      <c r="I158" s="380"/>
      <c r="J158" s="381">
        <f>ROUND(H158*I158,2)</f>
        <v>0</v>
      </c>
      <c r="K158" s="377"/>
      <c r="L158" s="375"/>
      <c r="M158" s="382"/>
      <c r="N158" s="383" t="s">
        <v>36</v>
      </c>
      <c r="O158" s="384"/>
      <c r="P158" s="384">
        <f>H158*O158</f>
        <v>0</v>
      </c>
      <c r="Q158" s="384">
        <v>0</v>
      </c>
      <c r="R158" s="384">
        <f>H158*Q158</f>
        <v>0</v>
      </c>
      <c r="S158" s="384">
        <v>0.039</v>
      </c>
      <c r="T158" s="385">
        <f>H158*S158</f>
        <v>4.6799999999999997</v>
      </c>
      <c r="U158" s="386"/>
      <c r="AR158" s="21">
        <v>4</v>
      </c>
      <c r="AT158" s="21" t="s">
        <v>100</v>
      </c>
      <c r="AU158" s="21">
        <v>2</v>
      </c>
      <c r="AY158" s="21" t="s">
        <v>97</v>
      </c>
      <c r="BE158" s="21">
        <f>IF(N158="základná",J158,0)</f>
        <v>0</v>
      </c>
      <c r="BF158" s="21">
        <f>IF(N158="znížená",J158,0)</f>
        <v>0</v>
      </c>
      <c r="BG158" s="21">
        <f>IF(N158="zákl. prenesená",J158,0)</f>
        <v>0</v>
      </c>
      <c r="BH158" s="21">
        <f>IF(N158="zníž. prenesená",J158,0)</f>
        <v>0</v>
      </c>
      <c r="BI158" s="21">
        <f>IF(N158="nulová",J158,0)</f>
        <v>0</v>
      </c>
      <c r="BJ158" s="21">
        <v>1</v>
      </c>
    </row>
    <row r="159" s="21" customFormat="1" ht="24">
      <c r="B159" s="375"/>
      <c r="C159" s="376" t="s">
        <v>547</v>
      </c>
      <c r="D159" s="376" t="s">
        <v>100</v>
      </c>
      <c r="E159" s="377" t="s">
        <v>548</v>
      </c>
      <c r="F159" s="377" t="s">
        <v>549</v>
      </c>
      <c r="G159" s="378" t="s">
        <v>155</v>
      </c>
      <c r="H159" s="379">
        <v>95.040000000000006</v>
      </c>
      <c r="I159" s="380"/>
      <c r="J159" s="381">
        <f>ROUND(H159*I159,2)</f>
        <v>0</v>
      </c>
      <c r="K159" s="377"/>
      <c r="L159" s="375"/>
      <c r="M159" s="382"/>
      <c r="N159" s="383" t="s">
        <v>36</v>
      </c>
      <c r="O159" s="384"/>
      <c r="P159" s="384">
        <f>H159*O159</f>
        <v>0</v>
      </c>
      <c r="Q159" s="384">
        <v>0</v>
      </c>
      <c r="R159" s="384">
        <f>H159*Q159</f>
        <v>0</v>
      </c>
      <c r="S159" s="384">
        <v>0</v>
      </c>
      <c r="T159" s="385">
        <f>H159*S159</f>
        <v>0</v>
      </c>
      <c r="U159" s="386"/>
      <c r="AR159" s="21">
        <v>4</v>
      </c>
      <c r="AT159" s="21" t="s">
        <v>100</v>
      </c>
      <c r="AU159" s="21">
        <v>2</v>
      </c>
      <c r="AY159" s="21" t="s">
        <v>97</v>
      </c>
      <c r="BE159" s="21">
        <f>IF(N159="základná",J159,0)</f>
        <v>0</v>
      </c>
      <c r="BF159" s="21">
        <f>IF(N159="znížená",J159,0)</f>
        <v>0</v>
      </c>
      <c r="BG159" s="21">
        <f>IF(N159="zákl. prenesená",J159,0)</f>
        <v>0</v>
      </c>
      <c r="BH159" s="21">
        <f>IF(N159="zníž. prenesená",J159,0)</f>
        <v>0</v>
      </c>
      <c r="BI159" s="21">
        <f>IF(N159="nulová",J159,0)</f>
        <v>0</v>
      </c>
      <c r="BJ159" s="21">
        <v>1</v>
      </c>
    </row>
    <row r="160" s="22" customFormat="1" ht="12">
      <c r="B160" s="387"/>
      <c r="C160" s="388"/>
      <c r="D160" s="389" t="s">
        <v>108</v>
      </c>
      <c r="E160" s="390"/>
      <c r="F160" s="391" t="s">
        <v>550</v>
      </c>
      <c r="G160" s="392"/>
      <c r="H160" s="393">
        <v>95.040000000000006</v>
      </c>
      <c r="I160" s="394"/>
      <c r="J160" s="394"/>
      <c r="K160" s="395"/>
      <c r="L160" s="387"/>
      <c r="M160" s="396"/>
      <c r="N160" s="395"/>
      <c r="O160" s="397"/>
      <c r="P160" s="397"/>
      <c r="Q160" s="397"/>
      <c r="R160" s="397"/>
      <c r="S160" s="397"/>
      <c r="T160" s="398"/>
      <c r="U160" s="399"/>
      <c r="AT160" s="22" t="s">
        <v>108</v>
      </c>
      <c r="AU160" s="22">
        <v>0</v>
      </c>
      <c r="AV160" s="22">
        <v>2</v>
      </c>
      <c r="AW160" s="22" t="b">
        <v>1</v>
      </c>
      <c r="AY160" s="22" t="s">
        <v>97</v>
      </c>
      <c r="BJ160" s="22">
        <v>0</v>
      </c>
    </row>
    <row r="161" s="22" customFormat="1" ht="12">
      <c r="B161" s="387"/>
      <c r="C161" s="388"/>
      <c r="D161" s="389" t="s">
        <v>108</v>
      </c>
      <c r="E161" s="390"/>
      <c r="F161" s="400" t="s">
        <v>110</v>
      </c>
      <c r="G161" s="401"/>
      <c r="H161" s="402">
        <v>95.040000000000006</v>
      </c>
      <c r="I161" s="394"/>
      <c r="J161" s="394"/>
      <c r="K161" s="395"/>
      <c r="L161" s="387"/>
      <c r="M161" s="396"/>
      <c r="N161" s="395"/>
      <c r="O161" s="397"/>
      <c r="P161" s="397"/>
      <c r="Q161" s="397"/>
      <c r="R161" s="397"/>
      <c r="S161" s="397"/>
      <c r="T161" s="398"/>
      <c r="U161" s="399"/>
      <c r="AT161" s="22" t="s">
        <v>108</v>
      </c>
      <c r="AU161" s="22">
        <v>0</v>
      </c>
      <c r="AV161" s="22">
        <v>4</v>
      </c>
      <c r="AW161" s="22" t="b">
        <v>1</v>
      </c>
      <c r="AX161" s="22" t="b">
        <v>1</v>
      </c>
      <c r="AY161" s="22" t="s">
        <v>97</v>
      </c>
      <c r="BJ161" s="22">
        <v>0</v>
      </c>
    </row>
    <row r="162" s="21" customFormat="1">
      <c r="B162" s="375"/>
      <c r="C162" s="376" t="s">
        <v>551</v>
      </c>
      <c r="D162" s="376" t="s">
        <v>100</v>
      </c>
      <c r="E162" s="377" t="s">
        <v>552</v>
      </c>
      <c r="F162" s="377" t="s">
        <v>553</v>
      </c>
      <c r="G162" s="378" t="s">
        <v>107</v>
      </c>
      <c r="H162" s="379">
        <v>43.200000000000003</v>
      </c>
      <c r="I162" s="380"/>
      <c r="J162" s="381">
        <f>ROUND(H162*I162,2)</f>
        <v>0</v>
      </c>
      <c r="K162" s="377"/>
      <c r="L162" s="375"/>
      <c r="M162" s="382"/>
      <c r="N162" s="383" t="s">
        <v>36</v>
      </c>
      <c r="O162" s="384"/>
      <c r="P162" s="384">
        <f>H162*O162</f>
        <v>0</v>
      </c>
      <c r="Q162" s="384">
        <v>0</v>
      </c>
      <c r="R162" s="384">
        <f>H162*Q162</f>
        <v>0</v>
      </c>
      <c r="S162" s="384">
        <v>0</v>
      </c>
      <c r="T162" s="385">
        <f>H162*S162</f>
        <v>0</v>
      </c>
      <c r="U162" s="386"/>
      <c r="AR162" s="21">
        <v>4</v>
      </c>
      <c r="AT162" s="21" t="s">
        <v>100</v>
      </c>
      <c r="AU162" s="21">
        <v>2</v>
      </c>
      <c r="AY162" s="21" t="s">
        <v>97</v>
      </c>
      <c r="BE162" s="21">
        <f>IF(N162="základná",J162,0)</f>
        <v>0</v>
      </c>
      <c r="BF162" s="21">
        <f>IF(N162="znížená",J162,0)</f>
        <v>0</v>
      </c>
      <c r="BG162" s="21">
        <f>IF(N162="zákl. prenesená",J162,0)</f>
        <v>0</v>
      </c>
      <c r="BH162" s="21">
        <f>IF(N162="zníž. prenesená",J162,0)</f>
        <v>0</v>
      </c>
      <c r="BI162" s="21">
        <f>IF(N162="nulová",J162,0)</f>
        <v>0</v>
      </c>
      <c r="BJ162" s="21">
        <v>1</v>
      </c>
    </row>
    <row r="163" s="22" customFormat="1" ht="12">
      <c r="B163" s="387"/>
      <c r="C163" s="388"/>
      <c r="D163" s="389" t="s">
        <v>108</v>
      </c>
      <c r="E163" s="390"/>
      <c r="F163" s="391" t="s">
        <v>554</v>
      </c>
      <c r="G163" s="392"/>
      <c r="H163" s="393">
        <v>43.200000000000003</v>
      </c>
      <c r="I163" s="394"/>
      <c r="J163" s="394"/>
      <c r="K163" s="395"/>
      <c r="L163" s="387"/>
      <c r="M163" s="396"/>
      <c r="N163" s="395"/>
      <c r="O163" s="397"/>
      <c r="P163" s="397"/>
      <c r="Q163" s="397"/>
      <c r="R163" s="397"/>
      <c r="S163" s="397"/>
      <c r="T163" s="398"/>
      <c r="U163" s="399"/>
      <c r="AT163" s="22" t="s">
        <v>108</v>
      </c>
      <c r="AU163" s="22">
        <v>0</v>
      </c>
      <c r="AV163" s="22">
        <v>2</v>
      </c>
      <c r="AW163" s="22" t="b">
        <v>1</v>
      </c>
      <c r="AY163" s="22" t="s">
        <v>97</v>
      </c>
      <c r="BJ163" s="22">
        <v>0</v>
      </c>
    </row>
    <row r="164" s="22" customFormat="1" ht="12">
      <c r="B164" s="387"/>
      <c r="C164" s="388"/>
      <c r="D164" s="389" t="s">
        <v>108</v>
      </c>
      <c r="E164" s="390"/>
      <c r="F164" s="400" t="s">
        <v>110</v>
      </c>
      <c r="G164" s="401"/>
      <c r="H164" s="402">
        <v>43.200000000000003</v>
      </c>
      <c r="I164" s="394"/>
      <c r="J164" s="394"/>
      <c r="K164" s="395"/>
      <c r="L164" s="387"/>
      <c r="M164" s="396"/>
      <c r="N164" s="395"/>
      <c r="O164" s="397"/>
      <c r="P164" s="397"/>
      <c r="Q164" s="397"/>
      <c r="R164" s="397"/>
      <c r="S164" s="397"/>
      <c r="T164" s="398"/>
      <c r="U164" s="399"/>
      <c r="AT164" s="22" t="s">
        <v>108</v>
      </c>
      <c r="AU164" s="22">
        <v>0</v>
      </c>
      <c r="AV164" s="22">
        <v>4</v>
      </c>
      <c r="AW164" s="22" t="b">
        <v>1</v>
      </c>
      <c r="AX164" s="22" t="b">
        <v>1</v>
      </c>
      <c r="AY164" s="22" t="s">
        <v>97</v>
      </c>
      <c r="BJ164" s="22">
        <v>0</v>
      </c>
    </row>
    <row r="165" s="21" customFormat="1">
      <c r="B165" s="375"/>
      <c r="C165" s="376" t="s">
        <v>555</v>
      </c>
      <c r="D165" s="376" t="s">
        <v>100</v>
      </c>
      <c r="E165" s="377" t="s">
        <v>556</v>
      </c>
      <c r="F165" s="377" t="s">
        <v>557</v>
      </c>
      <c r="G165" s="378" t="s">
        <v>155</v>
      </c>
      <c r="H165" s="379">
        <v>4.6799999999999997</v>
      </c>
      <c r="I165" s="380"/>
      <c r="J165" s="381">
        <f>ROUND(H165*I165,2)</f>
        <v>0</v>
      </c>
      <c r="K165" s="377"/>
      <c r="L165" s="375"/>
      <c r="M165" s="382"/>
      <c r="N165" s="383" t="s">
        <v>36</v>
      </c>
      <c r="O165" s="384"/>
      <c r="P165" s="384">
        <f>H165*O165</f>
        <v>0</v>
      </c>
      <c r="Q165" s="384">
        <v>0</v>
      </c>
      <c r="R165" s="384">
        <f>H165*Q165</f>
        <v>0</v>
      </c>
      <c r="S165" s="384">
        <v>0</v>
      </c>
      <c r="T165" s="385">
        <f>H165*S165</f>
        <v>0</v>
      </c>
      <c r="U165" s="386"/>
      <c r="AR165" s="21">
        <v>4</v>
      </c>
      <c r="AT165" s="21" t="s">
        <v>100</v>
      </c>
      <c r="AU165" s="21">
        <v>2</v>
      </c>
      <c r="AY165" s="21" t="s">
        <v>97</v>
      </c>
      <c r="BE165" s="21">
        <f>IF(N165="základná",J165,0)</f>
        <v>0</v>
      </c>
      <c r="BF165" s="21">
        <f>IF(N165="znížená",J165,0)</f>
        <v>0</v>
      </c>
      <c r="BG165" s="21">
        <f>IF(N165="zákl. prenesená",J165,0)</f>
        <v>0</v>
      </c>
      <c r="BH165" s="21">
        <f>IF(N165="zníž. prenesená",J165,0)</f>
        <v>0</v>
      </c>
      <c r="BI165" s="21">
        <f>IF(N165="nulová",J165,0)</f>
        <v>0</v>
      </c>
      <c r="BJ165" s="21">
        <v>1</v>
      </c>
    </row>
    <row r="166" s="21" customFormat="1" ht="24">
      <c r="B166" s="375"/>
      <c r="C166" s="376" t="s">
        <v>558</v>
      </c>
      <c r="D166" s="376" t="s">
        <v>100</v>
      </c>
      <c r="E166" s="377" t="s">
        <v>559</v>
      </c>
      <c r="F166" s="377" t="s">
        <v>560</v>
      </c>
      <c r="G166" s="378" t="s">
        <v>155</v>
      </c>
      <c r="H166" s="379">
        <v>4.6799999999999997</v>
      </c>
      <c r="I166" s="380"/>
      <c r="J166" s="381">
        <f>ROUND(H166*I166,2)</f>
        <v>0</v>
      </c>
      <c r="K166" s="377"/>
      <c r="L166" s="375"/>
      <c r="M166" s="382"/>
      <c r="N166" s="383" t="s">
        <v>36</v>
      </c>
      <c r="O166" s="384"/>
      <c r="P166" s="384">
        <f>H166*O166</f>
        <v>0</v>
      </c>
      <c r="Q166" s="384">
        <v>0</v>
      </c>
      <c r="R166" s="384">
        <f>H166*Q166</f>
        <v>0</v>
      </c>
      <c r="S166" s="384">
        <v>0</v>
      </c>
      <c r="T166" s="385">
        <f>H166*S166</f>
        <v>0</v>
      </c>
      <c r="U166" s="386"/>
      <c r="AR166" s="21">
        <v>4</v>
      </c>
      <c r="AT166" s="21" t="s">
        <v>100</v>
      </c>
      <c r="AU166" s="21">
        <v>2</v>
      </c>
      <c r="AY166" s="21" t="s">
        <v>97</v>
      </c>
      <c r="BE166" s="21">
        <f>IF(N166="základná",J166,0)</f>
        <v>0</v>
      </c>
      <c r="BF166" s="21">
        <f>IF(N166="znížená",J166,0)</f>
        <v>0</v>
      </c>
      <c r="BG166" s="21">
        <f>IF(N166="zákl. prenesená",J166,0)</f>
        <v>0</v>
      </c>
      <c r="BH166" s="21">
        <f>IF(N166="zníž. prenesená",J166,0)</f>
        <v>0</v>
      </c>
      <c r="BI166" s="21">
        <f>IF(N166="nulová",J166,0)</f>
        <v>0</v>
      </c>
      <c r="BJ166" s="21">
        <v>1</v>
      </c>
    </row>
    <row r="167" s="20" customFormat="1" ht="23.1" customHeight="1">
      <c r="B167" s="366"/>
      <c r="C167" s="367"/>
      <c r="D167" s="356" t="s">
        <v>62</v>
      </c>
      <c r="E167" s="368" t="s">
        <v>349</v>
      </c>
      <c r="F167" s="369" t="s">
        <v>350</v>
      </c>
      <c r="G167" s="370"/>
      <c r="H167" s="371"/>
      <c r="I167" s="372"/>
      <c r="J167" s="372">
        <f>J168</f>
        <v>0</v>
      </c>
      <c r="K167" s="369"/>
      <c r="L167" s="366"/>
      <c r="M167" s="373"/>
      <c r="N167" s="362"/>
      <c r="O167" s="363"/>
      <c r="P167" s="363">
        <f>P168</f>
        <v>0</v>
      </c>
      <c r="Q167" s="363"/>
      <c r="R167" s="363">
        <f>R168</f>
        <v>0</v>
      </c>
      <c r="S167" s="363"/>
      <c r="T167" s="364">
        <f>T168</f>
        <v>0</v>
      </c>
      <c r="U167" s="374"/>
      <c r="AR167" s="20">
        <v>1</v>
      </c>
      <c r="AT167" s="20" t="s">
        <v>62</v>
      </c>
      <c r="AU167" s="20">
        <v>1</v>
      </c>
      <c r="AY167" s="20" t="s">
        <v>97</v>
      </c>
      <c r="BJ167" s="20">
        <v>0</v>
      </c>
    </row>
    <row r="168" s="21" customFormat="1" ht="24">
      <c r="B168" s="375"/>
      <c r="C168" s="376" t="s">
        <v>561</v>
      </c>
      <c r="D168" s="376" t="s">
        <v>100</v>
      </c>
      <c r="E168" s="377" t="s">
        <v>352</v>
      </c>
      <c r="F168" s="377" t="s">
        <v>353</v>
      </c>
      <c r="G168" s="378" t="s">
        <v>155</v>
      </c>
      <c r="H168" s="379">
        <v>520.32600000000002</v>
      </c>
      <c r="I168" s="380"/>
      <c r="J168" s="381">
        <f>ROUND(H168*I168,2)</f>
        <v>0</v>
      </c>
      <c r="K168" s="377"/>
      <c r="L168" s="375"/>
      <c r="M168" s="382"/>
      <c r="N168" s="383" t="s">
        <v>36</v>
      </c>
      <c r="O168" s="384"/>
      <c r="P168" s="384">
        <f>H168*O168</f>
        <v>0</v>
      </c>
      <c r="Q168" s="384">
        <v>0</v>
      </c>
      <c r="R168" s="384">
        <f>H168*Q168</f>
        <v>0</v>
      </c>
      <c r="S168" s="384">
        <v>0</v>
      </c>
      <c r="T168" s="385">
        <f>H168*S168</f>
        <v>0</v>
      </c>
      <c r="U168" s="386"/>
      <c r="AR168" s="21">
        <v>4</v>
      </c>
      <c r="AT168" s="21" t="s">
        <v>100</v>
      </c>
      <c r="AU168" s="21">
        <v>2</v>
      </c>
      <c r="AY168" s="21" t="s">
        <v>97</v>
      </c>
      <c r="BE168" s="21">
        <f>IF(N168="základná",J168,0)</f>
        <v>0</v>
      </c>
      <c r="BF168" s="21">
        <f>IF(N168="znížená",J168,0)</f>
        <v>0</v>
      </c>
      <c r="BG168" s="21">
        <f>IF(N168="zákl. prenesená",J168,0)</f>
        <v>0</v>
      </c>
      <c r="BH168" s="21">
        <f>IF(N168="zníž. prenesená",J168,0)</f>
        <v>0</v>
      </c>
      <c r="BI168" s="21">
        <f>IF(N168="nulová",J168,0)</f>
        <v>0</v>
      </c>
      <c r="BJ168" s="21">
        <v>1</v>
      </c>
    </row>
    <row r="169" s="19" customFormat="1" ht="26.1" customHeight="1">
      <c r="B169" s="354"/>
      <c r="C169" s="355"/>
      <c r="D169" s="356" t="s">
        <v>62</v>
      </c>
      <c r="E169" s="357" t="s">
        <v>354</v>
      </c>
      <c r="F169" s="19" t="s">
        <v>355</v>
      </c>
      <c r="G169" s="358"/>
      <c r="H169" s="359"/>
      <c r="I169" s="360"/>
      <c r="J169" s="360">
        <f>J170</f>
        <v>0</v>
      </c>
      <c r="L169" s="354"/>
      <c r="M169" s="361"/>
      <c r="N169" s="362"/>
      <c r="O169" s="363"/>
      <c r="P169" s="363">
        <f>P170</f>
        <v>0</v>
      </c>
      <c r="Q169" s="363"/>
      <c r="R169" s="363">
        <f>R170</f>
        <v>0.94381740000000003</v>
      </c>
      <c r="S169" s="363"/>
      <c r="T169" s="364">
        <f>T170</f>
        <v>0</v>
      </c>
      <c r="U169" s="365"/>
      <c r="AR169" s="19">
        <v>2</v>
      </c>
      <c r="AT169" s="19" t="s">
        <v>62</v>
      </c>
      <c r="AU169" s="19">
        <v>0</v>
      </c>
      <c r="AY169" s="19" t="s">
        <v>97</v>
      </c>
      <c r="BJ169" s="19">
        <v>0</v>
      </c>
    </row>
    <row r="170" s="20" customFormat="1" ht="23.1" customHeight="1">
      <c r="B170" s="366"/>
      <c r="C170" s="367"/>
      <c r="D170" s="356" t="s">
        <v>62</v>
      </c>
      <c r="E170" s="368" t="s">
        <v>356</v>
      </c>
      <c r="F170" s="369" t="s">
        <v>357</v>
      </c>
      <c r="G170" s="370"/>
      <c r="H170" s="371"/>
      <c r="I170" s="372"/>
      <c r="J170" s="372">
        <f>J171 + J172 + J176 + J180 + J183</f>
        <v>0</v>
      </c>
      <c r="K170" s="369"/>
      <c r="L170" s="366"/>
      <c r="M170" s="373"/>
      <c r="N170" s="362"/>
      <c r="O170" s="363"/>
      <c r="P170" s="363">
        <f>P171 + P172 + P176 + P180 + P183</f>
        <v>0</v>
      </c>
      <c r="Q170" s="363"/>
      <c r="R170" s="363">
        <f>R171 + R172 + R176 + R180 + R183</f>
        <v>0.94381740000000003</v>
      </c>
      <c r="S170" s="363"/>
      <c r="T170" s="364">
        <f>T171 + T172 + T176 + T180 + T183</f>
        <v>0</v>
      </c>
      <c r="U170" s="374"/>
      <c r="AR170" s="20">
        <v>2</v>
      </c>
      <c r="AT170" s="20" t="s">
        <v>62</v>
      </c>
      <c r="AU170" s="20">
        <v>1</v>
      </c>
      <c r="AY170" s="20" t="s">
        <v>97</v>
      </c>
      <c r="BJ170" s="20">
        <v>0</v>
      </c>
    </row>
    <row r="171" s="21" customFormat="1" ht="24">
      <c r="B171" s="375"/>
      <c r="C171" s="376" t="s">
        <v>562</v>
      </c>
      <c r="D171" s="376" t="s">
        <v>100</v>
      </c>
      <c r="E171" s="377" t="s">
        <v>563</v>
      </c>
      <c r="F171" s="377" t="s">
        <v>564</v>
      </c>
      <c r="G171" s="378" t="s">
        <v>185</v>
      </c>
      <c r="H171" s="379">
        <v>66</v>
      </c>
      <c r="I171" s="380"/>
      <c r="J171" s="381">
        <f>ROUND(H171*I171,2)</f>
        <v>0</v>
      </c>
      <c r="K171" s="377"/>
      <c r="L171" s="375"/>
      <c r="M171" s="382"/>
      <c r="N171" s="383" t="s">
        <v>36</v>
      </c>
      <c r="O171" s="384"/>
      <c r="P171" s="384">
        <f>H171*O171</f>
        <v>0</v>
      </c>
      <c r="Q171" s="384">
        <v>4.5899999999999998E-05</v>
      </c>
      <c r="R171" s="384">
        <f>H171*Q171</f>
        <v>0.0030293999999999998</v>
      </c>
      <c r="S171" s="384">
        <v>0</v>
      </c>
      <c r="T171" s="385">
        <f>H171*S171</f>
        <v>0</v>
      </c>
      <c r="U171" s="386"/>
      <c r="AR171" s="21">
        <v>16</v>
      </c>
      <c r="AT171" s="21" t="s">
        <v>100</v>
      </c>
      <c r="AU171" s="21">
        <v>2</v>
      </c>
      <c r="AY171" s="21" t="s">
        <v>97</v>
      </c>
      <c r="BE171" s="21">
        <f>IF(N171="základná",J171,0)</f>
        <v>0</v>
      </c>
      <c r="BF171" s="21">
        <f>IF(N171="znížená",J171,0)</f>
        <v>0</v>
      </c>
      <c r="BG171" s="21">
        <f>IF(N171="zákl. prenesená",J171,0)</f>
        <v>0</v>
      </c>
      <c r="BH171" s="21">
        <f>IF(N171="zníž. prenesená",J171,0)</f>
        <v>0</v>
      </c>
      <c r="BI171" s="21">
        <f>IF(N171="nulová",J171,0)</f>
        <v>0</v>
      </c>
      <c r="BJ171" s="21">
        <v>1</v>
      </c>
    </row>
    <row r="172" s="23" customFormat="1">
      <c r="B172" s="403"/>
      <c r="C172" s="404" t="s">
        <v>565</v>
      </c>
      <c r="D172" s="404" t="s">
        <v>174</v>
      </c>
      <c r="E172" s="405" t="s">
        <v>392</v>
      </c>
      <c r="F172" s="405" t="s">
        <v>393</v>
      </c>
      <c r="G172" s="406" t="s">
        <v>155</v>
      </c>
      <c r="H172" s="407">
        <v>0.90000000000000002</v>
      </c>
      <c r="I172" s="408"/>
      <c r="J172" s="409">
        <f>ROUND(H172*I172,2)</f>
        <v>0</v>
      </c>
      <c r="K172" s="377"/>
      <c r="L172" s="403"/>
      <c r="M172" s="410"/>
      <c r="N172" s="411" t="s">
        <v>36</v>
      </c>
      <c r="O172" s="412"/>
      <c r="P172" s="412">
        <f>H172*O172</f>
        <v>0</v>
      </c>
      <c r="Q172" s="412">
        <v>1</v>
      </c>
      <c r="R172" s="412">
        <f>H172*Q172</f>
        <v>0.90000000000000002</v>
      </c>
      <c r="S172" s="412">
        <v>0</v>
      </c>
      <c r="T172" s="413">
        <f>H172*S172</f>
        <v>0</v>
      </c>
      <c r="U172" s="414"/>
      <c r="AR172" s="23">
        <v>32</v>
      </c>
      <c r="AT172" s="23" t="s">
        <v>174</v>
      </c>
      <c r="AU172" s="23">
        <v>2</v>
      </c>
      <c r="AY172" s="23" t="s">
        <v>97</v>
      </c>
      <c r="BE172" s="23">
        <f>IF(N172="základná",J172,0)</f>
        <v>0</v>
      </c>
      <c r="BF172" s="23">
        <f>IF(N172="znížená",J172,0)</f>
        <v>0</v>
      </c>
      <c r="BG172" s="23">
        <f>IF(N172="zákl. prenesená",J172,0)</f>
        <v>0</v>
      </c>
      <c r="BH172" s="23">
        <f>IF(N172="zníž. prenesená",J172,0)</f>
        <v>0</v>
      </c>
      <c r="BI172" s="23">
        <f>IF(N172="nulová",J172,0)</f>
        <v>0</v>
      </c>
      <c r="BJ172" s="23">
        <v>1</v>
      </c>
    </row>
    <row r="173" s="22" customFormat="1" ht="12">
      <c r="B173" s="387"/>
      <c r="C173" s="388"/>
      <c r="D173" s="389" t="s">
        <v>108</v>
      </c>
      <c r="E173" s="390"/>
      <c r="F173" s="391" t="s">
        <v>566</v>
      </c>
      <c r="G173" s="392"/>
      <c r="H173" s="393">
        <v>0.31900000000000001</v>
      </c>
      <c r="I173" s="394"/>
      <c r="J173" s="394"/>
      <c r="K173" s="395"/>
      <c r="L173" s="387"/>
      <c r="M173" s="396"/>
      <c r="N173" s="395"/>
      <c r="O173" s="397"/>
      <c r="P173" s="397"/>
      <c r="Q173" s="397"/>
      <c r="R173" s="397"/>
      <c r="S173" s="397"/>
      <c r="T173" s="398"/>
      <c r="U173" s="399"/>
      <c r="AT173" s="22" t="s">
        <v>108</v>
      </c>
      <c r="AU173" s="22">
        <v>0</v>
      </c>
      <c r="AV173" s="22">
        <v>2</v>
      </c>
      <c r="AW173" s="22" t="b">
        <v>1</v>
      </c>
      <c r="AY173" s="22" t="s">
        <v>97</v>
      </c>
      <c r="BJ173" s="22">
        <v>0</v>
      </c>
    </row>
    <row r="174" s="22" customFormat="1" ht="12">
      <c r="B174" s="387"/>
      <c r="C174" s="388"/>
      <c r="D174" s="389" t="s">
        <v>108</v>
      </c>
      <c r="E174" s="390"/>
      <c r="F174" s="391" t="s">
        <v>567</v>
      </c>
      <c r="G174" s="392"/>
      <c r="H174" s="393">
        <v>0.58099999999999996</v>
      </c>
      <c r="I174" s="394"/>
      <c r="J174" s="394"/>
      <c r="K174" s="395"/>
      <c r="L174" s="387"/>
      <c r="M174" s="396"/>
      <c r="N174" s="395"/>
      <c r="O174" s="397"/>
      <c r="P174" s="397"/>
      <c r="Q174" s="397"/>
      <c r="R174" s="397"/>
      <c r="S174" s="397"/>
      <c r="T174" s="398"/>
      <c r="U174" s="399"/>
      <c r="AT174" s="22" t="s">
        <v>108</v>
      </c>
      <c r="AU174" s="22">
        <v>0</v>
      </c>
      <c r="AV174" s="22">
        <v>2</v>
      </c>
      <c r="AW174" s="22" t="b">
        <v>1</v>
      </c>
      <c r="AY174" s="22" t="s">
        <v>97</v>
      </c>
      <c r="BJ174" s="22">
        <v>0</v>
      </c>
    </row>
    <row r="175" s="22" customFormat="1" ht="12">
      <c r="B175" s="387"/>
      <c r="C175" s="388"/>
      <c r="D175" s="389" t="s">
        <v>108</v>
      </c>
      <c r="E175" s="390"/>
      <c r="F175" s="400" t="s">
        <v>110</v>
      </c>
      <c r="G175" s="401"/>
      <c r="H175" s="402">
        <v>0.90000000000000002</v>
      </c>
      <c r="I175" s="394"/>
      <c r="J175" s="394"/>
      <c r="K175" s="395"/>
      <c r="L175" s="387"/>
      <c r="M175" s="396"/>
      <c r="N175" s="395"/>
      <c r="O175" s="397"/>
      <c r="P175" s="397"/>
      <c r="Q175" s="397"/>
      <c r="R175" s="397"/>
      <c r="S175" s="397"/>
      <c r="T175" s="398"/>
      <c r="U175" s="399"/>
      <c r="AT175" s="22" t="s">
        <v>108</v>
      </c>
      <c r="AU175" s="22">
        <v>0</v>
      </c>
      <c r="AV175" s="22">
        <v>4</v>
      </c>
      <c r="AW175" s="22" t="b">
        <v>1</v>
      </c>
      <c r="AX175" s="22" t="b">
        <v>1</v>
      </c>
      <c r="AY175" s="22" t="s">
        <v>97</v>
      </c>
      <c r="BJ175" s="22">
        <v>0</v>
      </c>
    </row>
    <row r="176" s="21" customFormat="1">
      <c r="B176" s="375"/>
      <c r="C176" s="376" t="s">
        <v>568</v>
      </c>
      <c r="D176" s="376" t="s">
        <v>100</v>
      </c>
      <c r="E176" s="377" t="s">
        <v>371</v>
      </c>
      <c r="F176" s="377" t="s">
        <v>372</v>
      </c>
      <c r="G176" s="378" t="s">
        <v>373</v>
      </c>
      <c r="H176" s="379">
        <v>900.24000000000001</v>
      </c>
      <c r="I176" s="380"/>
      <c r="J176" s="381">
        <f>ROUND(H176*I176,2)</f>
        <v>0</v>
      </c>
      <c r="K176" s="377"/>
      <c r="L176" s="375"/>
      <c r="M176" s="382"/>
      <c r="N176" s="383" t="s">
        <v>36</v>
      </c>
      <c r="O176" s="384"/>
      <c r="P176" s="384">
        <f>H176*O176</f>
        <v>0</v>
      </c>
      <c r="Q176" s="384">
        <v>0</v>
      </c>
      <c r="R176" s="384">
        <f>H176*Q176</f>
        <v>0</v>
      </c>
      <c r="S176" s="384">
        <v>0</v>
      </c>
      <c r="T176" s="385">
        <f>H176*S176</f>
        <v>0</v>
      </c>
      <c r="U176" s="386"/>
      <c r="AR176" s="21">
        <v>0</v>
      </c>
      <c r="AT176" s="21" t="s">
        <v>100</v>
      </c>
      <c r="AU176" s="21">
        <v>2</v>
      </c>
      <c r="AY176" s="21" t="s">
        <v>97</v>
      </c>
      <c r="BE176" s="21">
        <f>IF(N176="základná",J176,0)</f>
        <v>0</v>
      </c>
      <c r="BF176" s="21">
        <f>IF(N176="znížená",J176,0)</f>
        <v>0</v>
      </c>
      <c r="BG176" s="21">
        <f>IF(N176="zákl. prenesená",J176,0)</f>
        <v>0</v>
      </c>
      <c r="BH176" s="21">
        <f>IF(N176="zníž. prenesená",J176,0)</f>
        <v>0</v>
      </c>
      <c r="BI176" s="21">
        <f>IF(N176="nulová",J176,0)</f>
        <v>0</v>
      </c>
      <c r="BJ176" s="21">
        <v>1</v>
      </c>
    </row>
    <row r="177" s="22" customFormat="1" ht="12">
      <c r="B177" s="387"/>
      <c r="C177" s="388"/>
      <c r="D177" s="389" t="s">
        <v>108</v>
      </c>
      <c r="E177" s="390"/>
      <c r="F177" s="391" t="s">
        <v>569</v>
      </c>
      <c r="G177" s="392"/>
      <c r="H177" s="393">
        <v>319.44</v>
      </c>
      <c r="I177" s="394"/>
      <c r="J177" s="394"/>
      <c r="K177" s="395"/>
      <c r="L177" s="387"/>
      <c r="M177" s="396"/>
      <c r="N177" s="395"/>
      <c r="O177" s="397"/>
      <c r="P177" s="397"/>
      <c r="Q177" s="397"/>
      <c r="R177" s="397"/>
      <c r="S177" s="397"/>
      <c r="T177" s="398"/>
      <c r="U177" s="399"/>
      <c r="AT177" s="22" t="s">
        <v>108</v>
      </c>
      <c r="AU177" s="22">
        <v>0</v>
      </c>
      <c r="AV177" s="22">
        <v>2</v>
      </c>
      <c r="AW177" s="22" t="b">
        <v>1</v>
      </c>
      <c r="AY177" s="22" t="s">
        <v>97</v>
      </c>
      <c r="BJ177" s="22">
        <v>0</v>
      </c>
    </row>
    <row r="178" s="22" customFormat="1" ht="12">
      <c r="B178" s="387"/>
      <c r="C178" s="388"/>
      <c r="D178" s="389" t="s">
        <v>108</v>
      </c>
      <c r="E178" s="390"/>
      <c r="F178" s="391" t="s">
        <v>570</v>
      </c>
      <c r="G178" s="392"/>
      <c r="H178" s="393">
        <v>580.79999999999995</v>
      </c>
      <c r="I178" s="394"/>
      <c r="J178" s="394"/>
      <c r="K178" s="395"/>
      <c r="L178" s="387"/>
      <c r="M178" s="396"/>
      <c r="N178" s="395"/>
      <c r="O178" s="397"/>
      <c r="P178" s="397"/>
      <c r="Q178" s="397"/>
      <c r="R178" s="397"/>
      <c r="S178" s="397"/>
      <c r="T178" s="398"/>
      <c r="U178" s="399"/>
      <c r="AT178" s="22" t="s">
        <v>108</v>
      </c>
      <c r="AU178" s="22">
        <v>0</v>
      </c>
      <c r="AV178" s="22">
        <v>2</v>
      </c>
      <c r="AW178" s="22" t="b">
        <v>1</v>
      </c>
      <c r="AY178" s="22" t="s">
        <v>97</v>
      </c>
      <c r="BJ178" s="22">
        <v>0</v>
      </c>
    </row>
    <row r="179" s="22" customFormat="1" ht="12">
      <c r="B179" s="387"/>
      <c r="C179" s="388"/>
      <c r="D179" s="389" t="s">
        <v>108</v>
      </c>
      <c r="E179" s="390"/>
      <c r="F179" s="400" t="s">
        <v>110</v>
      </c>
      <c r="G179" s="401"/>
      <c r="H179" s="402">
        <v>900.24000000000001</v>
      </c>
      <c r="I179" s="394"/>
      <c r="J179" s="394"/>
      <c r="K179" s="395"/>
      <c r="L179" s="387"/>
      <c r="M179" s="396"/>
      <c r="N179" s="395"/>
      <c r="O179" s="397"/>
      <c r="P179" s="397"/>
      <c r="Q179" s="397"/>
      <c r="R179" s="397"/>
      <c r="S179" s="397"/>
      <c r="T179" s="398"/>
      <c r="U179" s="399"/>
      <c r="AT179" s="22" t="s">
        <v>108</v>
      </c>
      <c r="AU179" s="22">
        <v>0</v>
      </c>
      <c r="AV179" s="22">
        <v>4</v>
      </c>
      <c r="AW179" s="22" t="b">
        <v>1</v>
      </c>
      <c r="AX179" s="22" t="b">
        <v>1</v>
      </c>
      <c r="AY179" s="22" t="s">
        <v>97</v>
      </c>
      <c r="BJ179" s="22">
        <v>0</v>
      </c>
    </row>
    <row r="180" s="21" customFormat="1" ht="24">
      <c r="B180" s="375"/>
      <c r="C180" s="376" t="s">
        <v>571</v>
      </c>
      <c r="D180" s="376" t="s">
        <v>100</v>
      </c>
      <c r="E180" s="377" t="s">
        <v>572</v>
      </c>
      <c r="F180" s="377" t="s">
        <v>573</v>
      </c>
      <c r="G180" s="378" t="s">
        <v>208</v>
      </c>
      <c r="H180" s="379">
        <v>396</v>
      </c>
      <c r="I180" s="380"/>
      <c r="J180" s="381">
        <f>ROUND(H180*I180,2)</f>
        <v>0</v>
      </c>
      <c r="K180" s="377"/>
      <c r="L180" s="375"/>
      <c r="M180" s="382"/>
      <c r="N180" s="383" t="s">
        <v>36</v>
      </c>
      <c r="O180" s="384"/>
      <c r="P180" s="384">
        <f>H180*O180</f>
        <v>0</v>
      </c>
      <c r="Q180" s="384">
        <v>0.000103</v>
      </c>
      <c r="R180" s="384">
        <f>H180*Q180</f>
        <v>0.040787999999999998</v>
      </c>
      <c r="S180" s="384">
        <v>0</v>
      </c>
      <c r="T180" s="385">
        <f>H180*S180</f>
        <v>0</v>
      </c>
      <c r="U180" s="386"/>
      <c r="AR180" s="21">
        <v>4</v>
      </c>
      <c r="AT180" s="21" t="s">
        <v>100</v>
      </c>
      <c r="AU180" s="21">
        <v>2</v>
      </c>
      <c r="AY180" s="21" t="s">
        <v>97</v>
      </c>
      <c r="BE180" s="21">
        <f>IF(N180="základná",J180,0)</f>
        <v>0</v>
      </c>
      <c r="BF180" s="21">
        <f>IF(N180="znížená",J180,0)</f>
        <v>0</v>
      </c>
      <c r="BG180" s="21">
        <f>IF(N180="zákl. prenesená",J180,0)</f>
        <v>0</v>
      </c>
      <c r="BH180" s="21">
        <f>IF(N180="zníž. prenesená",J180,0)</f>
        <v>0</v>
      </c>
      <c r="BI180" s="21">
        <f>IF(N180="nulová",J180,0)</f>
        <v>0</v>
      </c>
      <c r="BJ180" s="21">
        <v>1</v>
      </c>
    </row>
    <row r="181" s="22" customFormat="1" ht="12">
      <c r="B181" s="387"/>
      <c r="C181" s="388"/>
      <c r="D181" s="389" t="s">
        <v>108</v>
      </c>
      <c r="E181" s="390"/>
      <c r="F181" s="391" t="s">
        <v>574</v>
      </c>
      <c r="G181" s="392"/>
      <c r="H181" s="393">
        <v>396</v>
      </c>
      <c r="I181" s="394"/>
      <c r="J181" s="394"/>
      <c r="K181" s="395"/>
      <c r="L181" s="387"/>
      <c r="M181" s="396"/>
      <c r="N181" s="395"/>
      <c r="O181" s="397"/>
      <c r="P181" s="397"/>
      <c r="Q181" s="397"/>
      <c r="R181" s="397"/>
      <c r="S181" s="397"/>
      <c r="T181" s="398"/>
      <c r="U181" s="399"/>
      <c r="AT181" s="22" t="s">
        <v>108</v>
      </c>
      <c r="AU181" s="22">
        <v>0</v>
      </c>
      <c r="AV181" s="22">
        <v>2</v>
      </c>
      <c r="AW181" s="22" t="b">
        <v>1</v>
      </c>
      <c r="AY181" s="22" t="s">
        <v>97</v>
      </c>
      <c r="BJ181" s="22">
        <v>0</v>
      </c>
    </row>
    <row r="182" s="22" customFormat="1" ht="12">
      <c r="B182" s="387"/>
      <c r="C182" s="388"/>
      <c r="D182" s="389" t="s">
        <v>108</v>
      </c>
      <c r="E182" s="390"/>
      <c r="F182" s="400" t="s">
        <v>110</v>
      </c>
      <c r="G182" s="401"/>
      <c r="H182" s="402">
        <v>396</v>
      </c>
      <c r="I182" s="394"/>
      <c r="J182" s="394"/>
      <c r="K182" s="395"/>
      <c r="L182" s="387"/>
      <c r="M182" s="396"/>
      <c r="N182" s="395"/>
      <c r="O182" s="397"/>
      <c r="P182" s="397"/>
      <c r="Q182" s="397"/>
      <c r="R182" s="397"/>
      <c r="S182" s="397"/>
      <c r="T182" s="398"/>
      <c r="U182" s="399"/>
      <c r="AT182" s="22" t="s">
        <v>108</v>
      </c>
      <c r="AU182" s="22">
        <v>0</v>
      </c>
      <c r="AV182" s="22">
        <v>4</v>
      </c>
      <c r="AW182" s="22" t="b">
        <v>1</v>
      </c>
      <c r="AX182" s="22" t="b">
        <v>1</v>
      </c>
      <c r="AY182" s="22" t="s">
        <v>97</v>
      </c>
      <c r="BJ182" s="22">
        <v>0</v>
      </c>
    </row>
    <row r="183" s="21" customFormat="1" ht="24">
      <c r="B183" s="375"/>
      <c r="C183" s="376" t="s">
        <v>575</v>
      </c>
      <c r="D183" s="376" t="s">
        <v>100</v>
      </c>
      <c r="E183" s="377" t="s">
        <v>415</v>
      </c>
      <c r="F183" s="377" t="s">
        <v>416</v>
      </c>
      <c r="G183" s="378" t="s">
        <v>417</v>
      </c>
      <c r="H183" s="424"/>
      <c r="I183" s="380"/>
      <c r="J183" s="381">
        <f>ROUND(H183*I183,2)</f>
        <v>0</v>
      </c>
      <c r="K183" s="377"/>
      <c r="L183" s="375"/>
      <c r="M183" s="382"/>
      <c r="N183" s="383" t="s">
        <v>36</v>
      </c>
      <c r="O183" s="384"/>
      <c r="P183" s="384">
        <f>H183*O183</f>
        <v>0</v>
      </c>
      <c r="Q183" s="384">
        <v>0</v>
      </c>
      <c r="R183" s="384">
        <f>H183*Q183</f>
        <v>0</v>
      </c>
      <c r="S183" s="384">
        <v>0</v>
      </c>
      <c r="T183" s="385">
        <f>H183*S183</f>
        <v>0</v>
      </c>
      <c r="U183" s="386"/>
      <c r="AR183" s="21">
        <v>16</v>
      </c>
      <c r="AT183" s="21" t="s">
        <v>100</v>
      </c>
      <c r="AU183" s="21">
        <v>2</v>
      </c>
      <c r="AY183" s="21" t="s">
        <v>97</v>
      </c>
      <c r="BE183" s="21">
        <f>IF(N183="základná",J183,0)</f>
        <v>0</v>
      </c>
      <c r="BF183" s="21">
        <f>IF(N183="znížená",J183,0)</f>
        <v>0</v>
      </c>
      <c r="BG183" s="21">
        <f>IF(N183="zákl. prenesená",J183,0)</f>
        <v>0</v>
      </c>
      <c r="BH183" s="21">
        <f>IF(N183="zníž. prenesená",J183,0)</f>
        <v>0</v>
      </c>
      <c r="BI183" s="21">
        <f>IF(N183="nulová",J183,0)</f>
        <v>0</v>
      </c>
      <c r="BJ183" s="21">
        <v>1</v>
      </c>
    </row>
    <row r="184" s="19" customFormat="1" ht="26.1" customHeight="1">
      <c r="B184" s="354"/>
      <c r="C184" s="355"/>
      <c r="D184" s="356" t="s">
        <v>62</v>
      </c>
      <c r="E184" s="357" t="s">
        <v>418</v>
      </c>
      <c r="F184" s="19" t="s">
        <v>576</v>
      </c>
      <c r="G184" s="358"/>
      <c r="H184" s="359"/>
      <c r="I184" s="360"/>
      <c r="J184" s="360">
        <f>SUM(J185:J186)</f>
        <v>0</v>
      </c>
      <c r="L184" s="354"/>
      <c r="M184" s="361"/>
      <c r="N184" s="362"/>
      <c r="O184" s="363"/>
      <c r="P184" s="363">
        <f>SUM(P185:P186)</f>
        <v>0</v>
      </c>
      <c r="Q184" s="363"/>
      <c r="R184" s="363">
        <f>SUM(R185:R186)</f>
        <v>0</v>
      </c>
      <c r="S184" s="363"/>
      <c r="T184" s="364">
        <f>SUM(T185:T186)</f>
        <v>0</v>
      </c>
      <c r="U184" s="365"/>
      <c r="AR184" s="19">
        <v>5</v>
      </c>
      <c r="AT184" s="19" t="s">
        <v>62</v>
      </c>
      <c r="AU184" s="19">
        <v>0</v>
      </c>
      <c r="AY184" s="19" t="s">
        <v>97</v>
      </c>
      <c r="BJ184" s="19">
        <v>0</v>
      </c>
    </row>
    <row r="185" s="21" customFormat="1" ht="24">
      <c r="B185" s="375"/>
      <c r="C185" s="376" t="s">
        <v>577</v>
      </c>
      <c r="D185" s="376" t="s">
        <v>100</v>
      </c>
      <c r="E185" s="377" t="s">
        <v>421</v>
      </c>
      <c r="F185" s="377" t="s">
        <v>422</v>
      </c>
      <c r="G185" s="378" t="s">
        <v>423</v>
      </c>
      <c r="H185" s="379">
        <v>1</v>
      </c>
      <c r="I185" s="380"/>
      <c r="J185" s="381">
        <f>ROUND(H185*I185,2)</f>
        <v>0</v>
      </c>
      <c r="K185" s="377"/>
      <c r="L185" s="375"/>
      <c r="M185" s="382"/>
      <c r="N185" s="383" t="s">
        <v>36</v>
      </c>
      <c r="O185" s="384"/>
      <c r="P185" s="384">
        <f>H185*O185</f>
        <v>0</v>
      </c>
      <c r="Q185" s="384">
        <v>0</v>
      </c>
      <c r="R185" s="384">
        <f>H185*Q185</f>
        <v>0</v>
      </c>
      <c r="S185" s="384">
        <v>0</v>
      </c>
      <c r="T185" s="385">
        <f>H185*S185</f>
        <v>0</v>
      </c>
      <c r="U185" s="386"/>
      <c r="AR185" s="21">
        <v>1024</v>
      </c>
      <c r="AT185" s="21" t="s">
        <v>100</v>
      </c>
      <c r="AU185" s="21">
        <v>1</v>
      </c>
      <c r="AY185" s="21" t="s">
        <v>97</v>
      </c>
      <c r="BE185" s="21">
        <f>IF(N185="základná",J185,0)</f>
        <v>0</v>
      </c>
      <c r="BF185" s="21">
        <f>IF(N185="znížená",J185,0)</f>
        <v>0</v>
      </c>
      <c r="BG185" s="21">
        <f>IF(N185="zákl. prenesená",J185,0)</f>
        <v>0</v>
      </c>
      <c r="BH185" s="21">
        <f>IF(N185="zníž. prenesená",J185,0)</f>
        <v>0</v>
      </c>
      <c r="BI185" s="21">
        <f>IF(N185="nulová",J185,0)</f>
        <v>0</v>
      </c>
      <c r="BJ185" s="21">
        <v>1</v>
      </c>
    </row>
    <row r="186" s="21" customFormat="1">
      <c r="B186" s="375"/>
      <c r="C186" s="376" t="s">
        <v>578</v>
      </c>
      <c r="D186" s="376" t="s">
        <v>100</v>
      </c>
      <c r="E186" s="377" t="s">
        <v>425</v>
      </c>
      <c r="F186" s="377" t="s">
        <v>426</v>
      </c>
      <c r="G186" s="378" t="s">
        <v>423</v>
      </c>
      <c r="H186" s="379">
        <v>1</v>
      </c>
      <c r="I186" s="380"/>
      <c r="J186" s="381">
        <f>ROUND(H186*I186,2)</f>
        <v>0</v>
      </c>
      <c r="K186" s="377"/>
      <c r="L186" s="375"/>
      <c r="M186" s="382"/>
      <c r="N186" s="383" t="s">
        <v>36</v>
      </c>
      <c r="O186" s="384"/>
      <c r="P186" s="384">
        <f>H186*O186</f>
        <v>0</v>
      </c>
      <c r="Q186" s="384">
        <v>0</v>
      </c>
      <c r="R186" s="384">
        <f>H186*Q186</f>
        <v>0</v>
      </c>
      <c r="S186" s="384">
        <v>0</v>
      </c>
      <c r="T186" s="385">
        <f>H186*S186</f>
        <v>0</v>
      </c>
      <c r="U186" s="386"/>
      <c r="AR186" s="21">
        <v>1024</v>
      </c>
      <c r="AT186" s="21" t="s">
        <v>100</v>
      </c>
      <c r="AU186" s="21">
        <v>1</v>
      </c>
      <c r="AY186" s="21" t="s">
        <v>97</v>
      </c>
      <c r="BE186" s="21">
        <f>IF(N186="základná",J186,0)</f>
        <v>0</v>
      </c>
      <c r="BF186" s="21">
        <f>IF(N186="znížená",J186,0)</f>
        <v>0</v>
      </c>
      <c r="BG186" s="21">
        <f>IF(N186="zákl. prenesená",J186,0)</f>
        <v>0</v>
      </c>
      <c r="BH186" s="21">
        <f>IF(N186="zníž. prenesená",J186,0)</f>
        <v>0</v>
      </c>
      <c r="BI186" s="21">
        <f>IF(N186="nulová",J186,0)</f>
        <v>0</v>
      </c>
      <c r="BJ186" s="21">
        <v>1</v>
      </c>
    </row>
    <row r="187" s="22" customFormat="1" ht="14.45" customHeight="1">
      <c r="B187" s="387"/>
      <c r="C187" s="388"/>
      <c r="D187" s="388"/>
      <c r="E187" s="390"/>
      <c r="F187" s="425"/>
      <c r="G187" s="401"/>
      <c r="H187" s="426"/>
      <c r="I187" s="394"/>
      <c r="J187" s="394"/>
      <c r="K187" s="395"/>
      <c r="L187" s="387"/>
      <c r="M187" s="396"/>
      <c r="N187" s="395"/>
      <c r="O187" s="397"/>
      <c r="P187" s="397"/>
      <c r="Q187" s="397"/>
      <c r="R187" s="397"/>
      <c r="S187" s="397"/>
      <c r="T187" s="427"/>
      <c r="U187" s="399"/>
    </row>
    <row r="188" s="16" customFormat="1">
      <c r="B188" s="332"/>
      <c r="C188" s="333"/>
      <c r="D188" s="333"/>
      <c r="E188" s="333"/>
      <c r="F188" s="333"/>
      <c r="G188" s="333"/>
      <c r="H188" s="333"/>
      <c r="I188" s="333"/>
      <c r="J188" s="333"/>
      <c r="K188" s="333"/>
      <c r="L188" s="295"/>
      <c r="M188" s="428"/>
      <c r="N188" s="428"/>
      <c r="O188" s="428"/>
      <c r="P188" s="428"/>
      <c r="Q188" s="428"/>
      <c r="R188" s="428"/>
      <c r="S188" s="428"/>
      <c r="T188" s="428"/>
    </row>
  </sheetData>
  <autoFilter ref="C87:K88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pageMargins left="0.39375" right="0.39375" top="0.39375" bottom="0.39375" header="0" footer="0"/>
  <pageSetup r:id="rId1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429" customWidth="1"/>
    <col min="2" max="2" width="0.94140625" style="429" customWidth="1"/>
    <col min="3" max="3" width="3.6289062" style="429" customWidth="1"/>
    <col min="4" max="4" width="4.1679688" style="429" customWidth="1"/>
    <col min="5" max="5" width="17.753906" style="429" customWidth="1"/>
    <col min="6" max="6" width="55.691406" style="429" customWidth="1"/>
    <col min="7" max="7" width="6.7226562" style="429" customWidth="1"/>
    <col min="8" max="9" width="14.660156" style="429" customWidth="1"/>
    <col min="10" max="10" width="20.714844" style="429" customWidth="1"/>
    <col min="11" max="11" width="20.714844" style="429" hidden="1" customWidth="1"/>
    <col min="12" max="12" width="7.9335938" style="429" customWidth="1"/>
    <col min="13" max="13" width="9.28125" style="429" hidden="1" customWidth="1"/>
    <col min="14" max="14" width="7.9335938" style="429" hidden="1" customWidth="1"/>
    <col min="15" max="20" width="12.105469" style="429" hidden="1" customWidth="1"/>
    <col min="21" max="21" width="13.988281" style="429" hidden="1" customWidth="1"/>
    <col min="22" max="22" width="10.625" style="429" customWidth="1"/>
    <col min="23" max="23" width="13.988281" style="429" customWidth="1"/>
    <col min="24" max="24" width="10.625" style="429" customWidth="1"/>
    <col min="25" max="25" width="12.9140625" style="429" customWidth="1"/>
    <col min="26" max="26" width="9.4140625" style="429" customWidth="1"/>
    <col min="27" max="27" width="94.83594" style="429" hidden="1" customWidth="1"/>
    <col min="28" max="28" width="13.988281" style="429" customWidth="1"/>
    <col min="29" max="29" width="9.4140625" style="429" customWidth="1"/>
    <col min="30" max="30" width="12.9140625" style="429" customWidth="1"/>
    <col min="31" max="31" width="13.988281" style="429" customWidth="1"/>
    <col min="32" max="43" width="9.144531" style="429"/>
    <col min="44" max="65" width="9.144531" style="429" hidden="1"/>
    <col min="66" max="16384" width="9.144531" style="429"/>
  </cols>
  <sheetData>
    <row r="1" ht="11.25" customHeight="1"/>
    <row r="2" ht="36.75" customHeight="1">
      <c r="L2" s="430" t="s">
        <v>5</v>
      </c>
      <c r="M2" s="429"/>
      <c r="N2" s="429"/>
      <c r="O2" s="429"/>
      <c r="P2" s="429"/>
      <c r="Q2" s="429"/>
      <c r="R2" s="429"/>
      <c r="S2" s="429"/>
      <c r="T2" s="429"/>
      <c r="U2" s="429"/>
      <c r="V2" s="429"/>
      <c r="AT2" s="429" t="s">
        <v>78</v>
      </c>
    </row>
    <row r="3" hidden="1" ht="6.95" customHeight="1">
      <c r="B3" s="431"/>
      <c r="C3" s="432"/>
      <c r="D3" s="432"/>
      <c r="E3" s="432"/>
      <c r="F3" s="432"/>
      <c r="G3" s="432"/>
      <c r="H3" s="432"/>
      <c r="I3" s="432"/>
      <c r="J3" s="432"/>
      <c r="K3" s="432"/>
      <c r="L3" s="433"/>
      <c r="AT3" s="429">
        <v>2</v>
      </c>
    </row>
    <row r="4" hidden="1" ht="24.95" customHeight="1">
      <c r="B4" s="433"/>
      <c r="D4" s="434" t="s">
        <v>80</v>
      </c>
      <c r="L4" s="433"/>
      <c r="AT4" s="429" t="b">
        <v>0</v>
      </c>
    </row>
    <row r="5" hidden="1" ht="6.95" customHeight="1">
      <c r="B5" s="433"/>
      <c r="L5" s="433"/>
    </row>
    <row r="6" hidden="1" ht="12" customHeight="1">
      <c r="B6" s="433"/>
      <c r="D6" s="435" t="s">
        <v>12</v>
      </c>
      <c r="L6" s="433"/>
    </row>
    <row r="7" hidden="1">
      <c r="B7" s="433"/>
      <c r="E7" s="436" t="s">
        <v>13</v>
      </c>
      <c r="F7" s="435"/>
      <c r="G7" s="435"/>
      <c r="H7" s="435"/>
      <c r="L7" s="433"/>
      <c r="AA7" s="436" t="str">
        <f>E7</f>
        <v>FK Inter Bratislava - Revitalizácia futbalového ihriska</v>
      </c>
    </row>
    <row r="8" hidden="1">
      <c r="B8" s="433"/>
      <c r="D8" s="435" t="s">
        <v>81</v>
      </c>
      <c r="L8" s="433"/>
    </row>
    <row r="9" hidden="1" s="25" customFormat="1">
      <c r="B9" s="437"/>
      <c r="E9" s="438" t="s">
        <v>579</v>
      </c>
      <c r="F9" s="25"/>
      <c r="G9" s="25"/>
      <c r="H9" s="25"/>
      <c r="L9" s="437"/>
      <c r="AA9" s="439" t="str">
        <f>E9</f>
        <v>SO 04 - Automatická závlaha</v>
      </c>
    </row>
    <row r="10" hidden="1" s="25" customFormat="1">
      <c r="B10" s="437"/>
      <c r="L10" s="437"/>
    </row>
    <row r="11" hidden="1" s="25" customFormat="1">
      <c r="B11" s="437"/>
      <c r="D11" s="435" t="s">
        <v>14</v>
      </c>
      <c r="F11" s="440" t="s">
        <v>79</v>
      </c>
      <c r="I11" s="435" t="s">
        <v>15</v>
      </c>
      <c r="J11" s="441" t="s">
        <v>580</v>
      </c>
      <c r="L11" s="437"/>
    </row>
    <row r="12" hidden="1" s="25" customFormat="1">
      <c r="B12" s="437"/>
      <c r="D12" s="435" t="s">
        <v>17</v>
      </c>
      <c r="F12" s="442" t="s">
        <v>18</v>
      </c>
      <c r="I12" s="435" t="s">
        <v>19</v>
      </c>
      <c r="J12" s="443">
        <f>'Rekapitulácia stavby'!AN8</f>
        <v>46091</v>
      </c>
      <c r="L12" s="437"/>
    </row>
    <row r="13" hidden="1" s="25" customFormat="1">
      <c r="B13" s="437"/>
      <c r="D13" s="444" t="s">
        <v>1</v>
      </c>
      <c r="E13" s="445"/>
      <c r="F13" s="446" t="s">
        <v>1</v>
      </c>
      <c r="I13" s="444" t="s">
        <v>1</v>
      </c>
      <c r="J13" s="446" t="s">
        <v>1</v>
      </c>
      <c r="L13" s="437"/>
    </row>
    <row r="14" hidden="1" s="25" customFormat="1">
      <c r="B14" s="437"/>
      <c r="D14" s="435" t="s">
        <v>20</v>
      </c>
      <c r="I14" s="435" t="s">
        <v>21</v>
      </c>
      <c r="J14" s="440" t="s">
        <v>22</v>
      </c>
      <c r="L14" s="437"/>
    </row>
    <row r="15" hidden="1" s="25" customFormat="1">
      <c r="B15" s="437"/>
      <c r="E15" s="440" t="s">
        <v>23</v>
      </c>
      <c r="F15" s="440"/>
      <c r="G15" s="440"/>
      <c r="H15" s="440"/>
      <c r="I15" s="435" t="s">
        <v>24</v>
      </c>
      <c r="J15" s="440" t="s">
        <v>25</v>
      </c>
      <c r="L15" s="437"/>
    </row>
    <row r="16" hidden="1" s="25" customFormat="1">
      <c r="B16" s="437"/>
      <c r="L16" s="437"/>
    </row>
    <row r="17" hidden="1" s="25" customFormat="1">
      <c r="B17" s="437"/>
      <c r="D17" s="435" t="s">
        <v>26</v>
      </c>
      <c r="I17" s="435" t="str">
        <f>I14</f>
        <v>IČO:</v>
      </c>
      <c r="J17" s="447" t="str">
        <f>'Rekapitulácia stavby'!AN13</f>
        <v>Vyplň údaj</v>
      </c>
      <c r="L17" s="437"/>
    </row>
    <row r="18" hidden="1" s="25" customFormat="1">
      <c r="B18" s="437"/>
      <c r="E18" s="447" t="str">
        <f>'Rekapitulácia stavby'!E14</f>
        <v>Vyplň údaj</v>
      </c>
      <c r="F18" s="441"/>
      <c r="G18" s="441"/>
      <c r="H18" s="441"/>
      <c r="I18" s="435" t="str">
        <f>I15</f>
        <v>IČ DPH:</v>
      </c>
      <c r="J18" s="447" t="str">
        <f>'Rekapitulácia stavby'!AN14</f>
        <v>Vyplň údaj</v>
      </c>
      <c r="L18" s="437"/>
    </row>
    <row r="19" hidden="1" s="25" customFormat="1">
      <c r="B19" s="437"/>
      <c r="L19" s="437"/>
    </row>
    <row r="20" hidden="1" s="25" customFormat="1">
      <c r="B20" s="437"/>
      <c r="D20" s="435" t="s">
        <v>28</v>
      </c>
      <c r="I20" s="435" t="str">
        <f>I14</f>
        <v>IČO:</v>
      </c>
      <c r="J20" s="440" t="s">
        <v>1</v>
      </c>
      <c r="L20" s="437"/>
    </row>
    <row r="21" hidden="1" s="25" customFormat="1">
      <c r="B21" s="437"/>
      <c r="E21" s="440" t="s">
        <v>1</v>
      </c>
      <c r="F21" s="440"/>
      <c r="G21" s="440"/>
      <c r="H21" s="440"/>
      <c r="I21" s="435" t="str">
        <f>I15</f>
        <v>IČ DPH:</v>
      </c>
      <c r="J21" s="440" t="s">
        <v>1</v>
      </c>
      <c r="L21" s="437"/>
    </row>
    <row r="22" hidden="1" s="25" customFormat="1">
      <c r="B22" s="437"/>
      <c r="L22" s="437"/>
    </row>
    <row r="23" hidden="1" s="25" customFormat="1">
      <c r="B23" s="437"/>
      <c r="D23" s="435" t="s">
        <v>29</v>
      </c>
      <c r="I23" s="435" t="str">
        <f>I14</f>
        <v>IČO:</v>
      </c>
      <c r="J23" s="440" t="s">
        <v>1</v>
      </c>
      <c r="L23" s="437"/>
    </row>
    <row r="24" hidden="1" s="25" customFormat="1">
      <c r="B24" s="437"/>
      <c r="E24" s="440" t="s">
        <v>1</v>
      </c>
      <c r="F24" s="440"/>
      <c r="G24" s="440"/>
      <c r="H24" s="440"/>
      <c r="I24" s="435" t="str">
        <f>I15</f>
        <v>IČ DPH:</v>
      </c>
      <c r="J24" s="440" t="s">
        <v>1</v>
      </c>
      <c r="L24" s="437"/>
    </row>
    <row r="25" hidden="1" s="25" customFormat="1">
      <c r="B25" s="437"/>
      <c r="L25" s="437"/>
    </row>
    <row r="26" hidden="1" s="25" customFormat="1">
      <c r="B26" s="437"/>
      <c r="D26" s="435" t="s">
        <v>30</v>
      </c>
      <c r="L26" s="437"/>
    </row>
    <row r="27" hidden="1" s="26" customFormat="1">
      <c r="B27" s="448"/>
      <c r="E27" s="449"/>
      <c r="F27" s="449"/>
      <c r="G27" s="449"/>
      <c r="H27" s="449"/>
      <c r="L27" s="448"/>
      <c r="AA27" s="450">
        <f>E27</f>
        <v>0</v>
      </c>
    </row>
    <row r="28" hidden="1" s="25" customFormat="1">
      <c r="B28" s="437"/>
      <c r="L28" s="437"/>
    </row>
    <row r="29" hidden="1" s="25" customFormat="1" ht="6.95" customHeight="1">
      <c r="B29" s="437"/>
      <c r="D29" s="451"/>
      <c r="E29" s="451"/>
      <c r="F29" s="451"/>
      <c r="G29" s="451"/>
      <c r="H29" s="451"/>
      <c r="I29" s="451"/>
      <c r="J29" s="451"/>
      <c r="K29" s="451"/>
      <c r="L29" s="437"/>
    </row>
    <row r="30" hidden="1" s="25" customFormat="1" ht="25.35" customHeight="1">
      <c r="B30" s="437"/>
      <c r="D30" s="452" t="s">
        <v>31</v>
      </c>
      <c r="F30" s="453"/>
      <c r="J30" s="454">
        <f>ROUND(J88,2)</f>
        <v>0</v>
      </c>
      <c r="L30" s="437"/>
    </row>
    <row r="31" hidden="1" s="25" customFormat="1" ht="6.95" customHeight="1">
      <c r="B31" s="437"/>
      <c r="D31" s="451"/>
      <c r="E31" s="451"/>
      <c r="F31" s="455"/>
      <c r="G31" s="451"/>
      <c r="H31" s="451"/>
      <c r="I31" s="451"/>
      <c r="J31" s="455"/>
      <c r="K31" s="451"/>
      <c r="L31" s="437"/>
    </row>
    <row r="32" hidden="1" s="25" customFormat="1" ht="14.45" customHeight="1">
      <c r="B32" s="437"/>
      <c r="F32" s="456" t="s">
        <v>33</v>
      </c>
      <c r="I32" s="457" t="s">
        <v>32</v>
      </c>
      <c r="J32" s="456" t="s">
        <v>34</v>
      </c>
      <c r="L32" s="437"/>
    </row>
    <row r="33" hidden="1" s="25" customFormat="1" ht="14.45" customHeight="1">
      <c r="B33" s="437"/>
      <c r="D33" s="435" t="s">
        <v>35</v>
      </c>
      <c r="E33" s="435" t="s">
        <v>36</v>
      </c>
      <c r="F33" s="456">
        <f>SUM(BE88:BE176)</f>
        <v>0</v>
      </c>
      <c r="I33" s="458">
        <v>0.23000000000000001</v>
      </c>
      <c r="J33" s="459">
        <f>ROUND(F33*I33,2)</f>
        <v>0</v>
      </c>
      <c r="L33" s="437"/>
    </row>
    <row r="34" hidden="1" s="25" customFormat="1" ht="14.45" customHeight="1">
      <c r="B34" s="437"/>
      <c r="D34" s="435"/>
      <c r="E34" s="435"/>
      <c r="F34" s="456"/>
      <c r="I34" s="458"/>
      <c r="J34" s="459"/>
      <c r="L34" s="437"/>
    </row>
    <row r="35" hidden="1" s="25" customFormat="1" ht="6.95" customHeight="1">
      <c r="B35" s="437"/>
      <c r="F35" s="453"/>
      <c r="J35" s="453"/>
      <c r="L35" s="437"/>
    </row>
    <row r="36" hidden="1" s="25" customFormat="1" ht="25.35" customHeight="1">
      <c r="B36" s="437"/>
      <c r="C36" s="460"/>
      <c r="D36" s="461" t="s">
        <v>37</v>
      </c>
      <c r="E36" s="462"/>
      <c r="F36" s="463"/>
      <c r="G36" s="464" t="s">
        <v>38</v>
      </c>
      <c r="H36" s="465" t="s">
        <v>39</v>
      </c>
      <c r="I36" s="462"/>
      <c r="J36" s="466">
        <f>SUM(J30:J34)</f>
        <v>0</v>
      </c>
      <c r="K36" s="467"/>
      <c r="L36" s="437"/>
    </row>
    <row r="37" hidden="1" s="25" customFormat="1" ht="14.45" customHeight="1">
      <c r="B37" s="437"/>
      <c r="L37" s="437"/>
    </row>
    <row r="38" hidden="1" ht="14.45" customHeight="1">
      <c r="B38" s="433"/>
      <c r="L38" s="433"/>
    </row>
    <row r="39" hidden="1" ht="14.45" customHeight="1">
      <c r="B39" s="433"/>
      <c r="L39" s="433"/>
    </row>
    <row r="40" hidden="1" ht="14.45" customHeight="1">
      <c r="B40" s="433"/>
      <c r="L40" s="433"/>
    </row>
    <row r="41" hidden="1" ht="14.45" customHeight="1">
      <c r="B41" s="433"/>
      <c r="L41" s="433"/>
    </row>
    <row r="42" hidden="1" ht="14.45" customHeight="1">
      <c r="B42" s="433"/>
      <c r="L42" s="433"/>
    </row>
    <row r="43" hidden="1" s="25" customFormat="1" ht="14.45" customHeight="1">
      <c r="B43" s="437"/>
      <c r="D43" s="468" t="str">
        <f>D20</f>
        <v>Projektant:</v>
      </c>
      <c r="E43" s="469"/>
      <c r="F43" s="469"/>
      <c r="G43" s="468" t="str">
        <f>D23</f>
        <v>Spracovateľ:</v>
      </c>
      <c r="H43" s="469"/>
      <c r="I43" s="469"/>
      <c r="J43" s="469"/>
      <c r="K43" s="469"/>
      <c r="L43" s="437"/>
    </row>
    <row r="44" hidden="1">
      <c r="B44" s="433"/>
      <c r="L44" s="433"/>
    </row>
    <row r="45" hidden="1">
      <c r="B45" s="433"/>
      <c r="L45" s="433"/>
    </row>
    <row r="46" hidden="1">
      <c r="B46" s="433"/>
      <c r="L46" s="433"/>
    </row>
    <row r="47" hidden="1">
      <c r="B47" s="433"/>
      <c r="L47" s="433"/>
    </row>
    <row r="48" hidden="1">
      <c r="B48" s="433"/>
      <c r="L48" s="433"/>
    </row>
    <row r="49" hidden="1">
      <c r="B49" s="433"/>
      <c r="L49" s="433"/>
    </row>
    <row r="50" hidden="1">
      <c r="B50" s="433"/>
      <c r="L50" s="433"/>
    </row>
    <row r="51" hidden="1">
      <c r="B51" s="433"/>
      <c r="L51" s="433"/>
    </row>
    <row r="52" hidden="1">
      <c r="B52" s="433"/>
      <c r="L52" s="433"/>
    </row>
    <row r="53" hidden="1">
      <c r="B53" s="433"/>
      <c r="L53" s="433"/>
    </row>
    <row r="54" hidden="1" s="25" customFormat="1">
      <c r="B54" s="437"/>
      <c r="D54" s="470" t="s">
        <v>40</v>
      </c>
      <c r="E54" s="471"/>
      <c r="F54" s="472" t="s">
        <v>41</v>
      </c>
      <c r="G54" s="470" t="str">
        <f>D54</f>
        <v>Dátum a podpis:</v>
      </c>
      <c r="H54" s="471"/>
      <c r="I54" s="471"/>
      <c r="J54" s="473" t="str">
        <f>F54</f>
        <v>Pečiatka</v>
      </c>
      <c r="K54" s="471"/>
      <c r="L54" s="437"/>
    </row>
    <row r="55" hidden="1">
      <c r="B55" s="433"/>
      <c r="L55" s="433"/>
    </row>
    <row r="56" hidden="1">
      <c r="B56" s="433"/>
      <c r="L56" s="433"/>
    </row>
    <row r="57" hidden="1">
      <c r="B57" s="433"/>
      <c r="L57" s="433"/>
    </row>
    <row r="58" hidden="1" s="25" customFormat="1">
      <c r="B58" s="437"/>
      <c r="D58" s="468" t="str">
        <f>D14</f>
        <v>Objednávateľ:</v>
      </c>
      <c r="E58" s="469"/>
      <c r="F58" s="469"/>
      <c r="G58" s="468" t="str">
        <f>D17</f>
        <v>Zhotoviteľ:</v>
      </c>
      <c r="H58" s="469"/>
      <c r="I58" s="469"/>
      <c r="J58" s="469"/>
      <c r="K58" s="469"/>
      <c r="L58" s="437"/>
    </row>
    <row r="59" hidden="1">
      <c r="B59" s="433"/>
      <c r="L59" s="433"/>
    </row>
    <row r="60" hidden="1">
      <c r="B60" s="433"/>
      <c r="L60" s="433"/>
    </row>
    <row r="61" hidden="1">
      <c r="B61" s="433"/>
      <c r="L61" s="433"/>
    </row>
    <row r="62" hidden="1">
      <c r="B62" s="433"/>
      <c r="L62" s="433"/>
    </row>
    <row r="63" hidden="1">
      <c r="B63" s="433"/>
      <c r="L63" s="433"/>
    </row>
    <row r="64" hidden="1">
      <c r="B64" s="433"/>
      <c r="L64" s="433"/>
    </row>
    <row r="65" hidden="1">
      <c r="B65" s="433"/>
      <c r="L65" s="433"/>
    </row>
    <row r="66" hidden="1">
      <c r="B66" s="433"/>
      <c r="L66" s="433"/>
    </row>
    <row r="67" hidden="1">
      <c r="B67" s="433"/>
      <c r="L67" s="433"/>
    </row>
    <row r="68" hidden="1">
      <c r="B68" s="433"/>
      <c r="L68" s="433"/>
    </row>
    <row r="69" hidden="1" s="25" customFormat="1">
      <c r="B69" s="437"/>
      <c r="D69" s="470" t="str">
        <f>D54</f>
        <v>Dátum a podpis:</v>
      </c>
      <c r="E69" s="471"/>
      <c r="F69" s="472" t="str">
        <f>F54</f>
        <v>Pečiatka</v>
      </c>
      <c r="G69" s="470" t="str">
        <f>D54</f>
        <v>Dátum a podpis:</v>
      </c>
      <c r="H69" s="471"/>
      <c r="I69" s="471"/>
      <c r="J69" s="473" t="str">
        <f>F54</f>
        <v>Pečiatka</v>
      </c>
      <c r="K69" s="471"/>
      <c r="L69" s="437"/>
    </row>
    <row r="70" hidden="1" s="25" customFormat="1" ht="14.45" customHeight="1">
      <c r="B70" s="474"/>
      <c r="C70" s="475"/>
      <c r="D70" s="475"/>
      <c r="E70" s="475"/>
      <c r="F70" s="475"/>
      <c r="G70" s="475"/>
      <c r="H70" s="475"/>
      <c r="I70" s="475"/>
      <c r="J70" s="475"/>
      <c r="K70" s="475"/>
      <c r="L70" s="437"/>
    </row>
    <row r="71" hidden="1" ht="11.25" customHeight="1">
      <c r="L71" s="476"/>
    </row>
    <row r="72" hidden="1" ht="11.25" customHeight="1">
      <c r="L72" s="476"/>
    </row>
    <row r="73" hidden="1" ht="11.25" customHeight="1">
      <c r="L73" s="476"/>
    </row>
    <row r="74" s="25" customFormat="1" ht="6.95" customHeight="1">
      <c r="B74" s="477"/>
      <c r="C74" s="478"/>
      <c r="D74" s="478"/>
      <c r="E74" s="478"/>
      <c r="F74" s="478"/>
      <c r="G74" s="478"/>
      <c r="H74" s="478"/>
      <c r="I74" s="478"/>
      <c r="J74" s="478"/>
      <c r="K74" s="478"/>
      <c r="L74" s="437"/>
    </row>
    <row r="75" s="25" customFormat="1" ht="24.95" customHeight="1">
      <c r="B75" s="437"/>
      <c r="C75" s="434" t="s">
        <v>83</v>
      </c>
      <c r="L75" s="437"/>
      <c r="M75" s="479" t="s">
        <v>7</v>
      </c>
    </row>
    <row r="76" s="25" customFormat="1" ht="6.95" customHeight="1">
      <c r="B76" s="437"/>
      <c r="L76" s="437"/>
    </row>
    <row r="77" s="25" customFormat="1" ht="12" customHeight="1">
      <c r="B77" s="437"/>
      <c r="C77" s="435" t="str">
        <f>D6</f>
        <v>Stavba:</v>
      </c>
      <c r="L77" s="437"/>
    </row>
    <row r="78" s="25" customFormat="1" ht="16.5" customHeight="1">
      <c r="B78" s="437"/>
      <c r="E78" s="436" t="str">
        <f>IF(E7="","",E7)</f>
        <v>FK Inter Bratislava - Revitalizácia futbalového ihriska</v>
      </c>
      <c r="F78" s="436"/>
      <c r="G78" s="436"/>
      <c r="H78" s="436"/>
      <c r="L78" s="437"/>
      <c r="AA78" s="436" t="str">
        <f>IF(AA7="","",AA7)</f>
        <v>FK Inter Bratislava - Revitalizácia futbalového ihriska</v>
      </c>
    </row>
    <row r="79" ht="12" customHeight="1">
      <c r="B79" s="433"/>
      <c r="C79" s="435" t="str">
        <f>D8</f>
        <v>Objekt:</v>
      </c>
      <c r="L79" s="433"/>
    </row>
    <row r="80" s="25" customFormat="1" ht="16.5" customHeight="1">
      <c r="B80" s="437"/>
      <c r="E80" s="438" t="str">
        <f>E9</f>
        <v>SO 04 - Automatická závlaha</v>
      </c>
      <c r="F80" s="438"/>
      <c r="G80" s="438"/>
      <c r="H80" s="438"/>
      <c r="L80" s="437"/>
      <c r="AA80" s="439" t="str">
        <f>AA9</f>
        <v>SO 04 - Automatická závlaha</v>
      </c>
    </row>
    <row r="81" s="25" customFormat="1" ht="6.95" customHeight="1">
      <c r="B81" s="437"/>
      <c r="L81" s="437"/>
    </row>
    <row r="82" s="25" customFormat="1" ht="12" customHeight="1">
      <c r="B82" s="437"/>
      <c r="C82" s="435" t="str">
        <f>D12</f>
        <v>Miesto:</v>
      </c>
      <c r="F82" s="440" t="str">
        <f>IF(F12="","",F12)</f>
        <v>Drieňová 11/A, 821 03 Bratislava - Ružinov</v>
      </c>
      <c r="I82" s="435" t="str">
        <f>I12</f>
        <v>Dátum:</v>
      </c>
      <c r="J82" s="443">
        <f>J12</f>
        <v>46091</v>
      </c>
      <c r="L82" s="437"/>
    </row>
    <row r="83" s="25" customFormat="1" ht="6.95" customHeight="1">
      <c r="B83" s="437"/>
      <c r="L83" s="437"/>
    </row>
    <row r="84" s="25" customFormat="1">
      <c r="B84" s="437"/>
      <c r="C84" s="435" t="str">
        <f>D14</f>
        <v>Objednávateľ:</v>
      </c>
      <c r="F84" s="440" t="str">
        <f>IF(E15="","",E15)</f>
        <v>FK Inter Bratislava, s.r.o.</v>
      </c>
      <c r="I84" s="435" t="str">
        <f>D20</f>
        <v>Projektant:</v>
      </c>
      <c r="J84" s="480" t="str">
        <f>IF(E21="","",E21)</f>
        <v/>
      </c>
      <c r="L84" s="437"/>
    </row>
    <row r="85" s="25" customFormat="1">
      <c r="B85" s="437"/>
      <c r="C85" s="435" t="str">
        <f>D17</f>
        <v>Zhotoviteľ:</v>
      </c>
      <c r="F85" s="440" t="str">
        <f>IF(E18="Vyplň údaj","",E18)</f>
        <v/>
      </c>
      <c r="I85" s="435" t="str">
        <f>D23</f>
        <v>Spracovateľ:</v>
      </c>
      <c r="J85" s="480" t="str">
        <f>IF(E24="","",E24)</f>
        <v/>
      </c>
      <c r="L85" s="437"/>
    </row>
    <row r="86" s="25" customFormat="1">
      <c r="B86" s="437"/>
      <c r="L86" s="437"/>
    </row>
    <row r="87" s="27" customFormat="1" ht="24">
      <c r="B87" s="481"/>
      <c r="C87" s="482" t="s">
        <v>84</v>
      </c>
      <c r="D87" s="483" t="s">
        <v>48</v>
      </c>
      <c r="E87" s="483" t="s">
        <v>43</v>
      </c>
      <c r="F87" s="483" t="s">
        <v>45</v>
      </c>
      <c r="G87" s="483" t="s">
        <v>85</v>
      </c>
      <c r="H87" s="483" t="s">
        <v>86</v>
      </c>
      <c r="I87" s="483" t="s">
        <v>87</v>
      </c>
      <c r="J87" s="484" t="s">
        <v>88</v>
      </c>
      <c r="K87" s="484" t="s">
        <v>89</v>
      </c>
      <c r="L87" s="485"/>
      <c r="M87" s="486" t="s">
        <v>1</v>
      </c>
      <c r="N87" s="487" t="s">
        <v>35</v>
      </c>
      <c r="O87" s="487" t="s">
        <v>90</v>
      </c>
      <c r="P87" s="487" t="s">
        <v>51</v>
      </c>
      <c r="Q87" s="487" t="s">
        <v>91</v>
      </c>
      <c r="R87" s="487" t="s">
        <v>92</v>
      </c>
      <c r="S87" s="487" t="s">
        <v>93</v>
      </c>
      <c r="T87" s="488" t="s">
        <v>94</v>
      </c>
    </row>
    <row r="88" s="25" customFormat="1" ht="15.75">
      <c r="B88" s="437"/>
      <c r="C88" s="489" t="s">
        <v>61</v>
      </c>
      <c r="J88" s="490">
        <f>J89 + J149 + J166 + J173</f>
        <v>0</v>
      </c>
      <c r="L88" s="437"/>
      <c r="M88" s="491"/>
      <c r="N88" s="492"/>
      <c r="O88" s="492"/>
      <c r="P88" s="493">
        <f>P89 + P149 + P166 + P173</f>
        <v>0</v>
      </c>
      <c r="Q88" s="492"/>
      <c r="R88" s="493">
        <f>R89 + R149 + R166 + R173</f>
        <v>71.299462590000005</v>
      </c>
      <c r="S88" s="492"/>
      <c r="T88" s="494">
        <f>T89 + T149 + T166 + T173</f>
        <v>0</v>
      </c>
      <c r="U88" s="495"/>
    </row>
    <row r="89" s="28" customFormat="1" ht="15.75">
      <c r="B89" s="496"/>
      <c r="C89" s="497"/>
      <c r="D89" s="498" t="s">
        <v>62</v>
      </c>
      <c r="E89" s="499" t="s">
        <v>95</v>
      </c>
      <c r="F89" s="28" t="s">
        <v>96</v>
      </c>
      <c r="G89" s="500"/>
      <c r="H89" s="501"/>
      <c r="I89" s="502"/>
      <c r="J89" s="502">
        <f>J90 + J111 + J126 + J144</f>
        <v>0</v>
      </c>
      <c r="L89" s="496"/>
      <c r="M89" s="503"/>
      <c r="N89" s="504"/>
      <c r="O89" s="505"/>
      <c r="P89" s="505">
        <f>P90 + P111 + P126 + P144</f>
        <v>0</v>
      </c>
      <c r="Q89" s="505"/>
      <c r="R89" s="505">
        <f>R90 + R111 + R126 + R144</f>
        <v>71.114412590000001</v>
      </c>
      <c r="S89" s="505"/>
      <c r="T89" s="506">
        <f>T90 + T111 + T126 + T144</f>
        <v>0</v>
      </c>
      <c r="U89" s="507"/>
      <c r="AR89" s="28">
        <v>1</v>
      </c>
      <c r="AT89" s="28" t="s">
        <v>62</v>
      </c>
      <c r="AU89" s="28">
        <v>0</v>
      </c>
      <c r="AY89" s="28" t="s">
        <v>97</v>
      </c>
      <c r="BJ89" s="28">
        <v>0</v>
      </c>
    </row>
    <row r="90" s="29" customFormat="1" ht="23.1" customHeight="1">
      <c r="B90" s="508"/>
      <c r="C90" s="509"/>
      <c r="D90" s="498" t="s">
        <v>62</v>
      </c>
      <c r="E90" s="510" t="s">
        <v>98</v>
      </c>
      <c r="F90" s="511" t="s">
        <v>99</v>
      </c>
      <c r="G90" s="512"/>
      <c r="H90" s="513"/>
      <c r="I90" s="514"/>
      <c r="J90" s="514">
        <f>J91 + J94 + J95 + J99 + J100 + J103 + J104 + J105 + J108</f>
        <v>0</v>
      </c>
      <c r="K90" s="511"/>
      <c r="L90" s="508"/>
      <c r="M90" s="515"/>
      <c r="N90" s="504"/>
      <c r="O90" s="505"/>
      <c r="P90" s="505">
        <f>P91 + P94 + P95 + P99 + P100 + P103 + P104 + P105 + P108</f>
        <v>0</v>
      </c>
      <c r="Q90" s="505"/>
      <c r="R90" s="505">
        <f>R91 + R94 + R95 + R99 + R100 + R103 + R104 + R105 + R108</f>
        <v>0</v>
      </c>
      <c r="S90" s="505"/>
      <c r="T90" s="506">
        <f>T91 + T94 + T95 + T99 + T100 + T103 + T104 + T105 + T108</f>
        <v>0</v>
      </c>
      <c r="U90" s="516"/>
      <c r="AR90" s="29">
        <v>1</v>
      </c>
      <c r="AT90" s="29" t="s">
        <v>62</v>
      </c>
      <c r="AU90" s="29">
        <v>1</v>
      </c>
      <c r="AY90" s="29" t="s">
        <v>97</v>
      </c>
      <c r="BJ90" s="29">
        <v>0</v>
      </c>
    </row>
    <row r="91" s="30" customFormat="1">
      <c r="B91" s="517"/>
      <c r="C91" s="518" t="s">
        <v>581</v>
      </c>
      <c r="D91" s="518" t="s">
        <v>100</v>
      </c>
      <c r="E91" s="519" t="s">
        <v>116</v>
      </c>
      <c r="F91" s="519" t="s">
        <v>117</v>
      </c>
      <c r="G91" s="520" t="s">
        <v>107</v>
      </c>
      <c r="H91" s="521">
        <v>130.536</v>
      </c>
      <c r="I91" s="522"/>
      <c r="J91" s="523">
        <f>ROUND(H91*I91,2)</f>
        <v>0</v>
      </c>
      <c r="K91" s="519"/>
      <c r="L91" s="517"/>
      <c r="M91" s="524"/>
      <c r="N91" s="525" t="s">
        <v>36</v>
      </c>
      <c r="O91" s="526"/>
      <c r="P91" s="526">
        <f>H91*O91</f>
        <v>0</v>
      </c>
      <c r="Q91" s="526">
        <v>0</v>
      </c>
      <c r="R91" s="526">
        <f>H91*Q91</f>
        <v>0</v>
      </c>
      <c r="S91" s="526">
        <v>0</v>
      </c>
      <c r="T91" s="527">
        <f>H91*S91</f>
        <v>0</v>
      </c>
      <c r="U91" s="528"/>
      <c r="AR91" s="30">
        <v>4</v>
      </c>
      <c r="AT91" s="30" t="s">
        <v>100</v>
      </c>
      <c r="AU91" s="30">
        <v>2</v>
      </c>
      <c r="AY91" s="30" t="s">
        <v>97</v>
      </c>
      <c r="BE91" s="30">
        <f>IF(N91="základná",J91,0)</f>
        <v>0</v>
      </c>
      <c r="BF91" s="30">
        <f>IF(N91="znížená",J91,0)</f>
        <v>0</v>
      </c>
      <c r="BG91" s="30">
        <f>IF(N91="zákl. prenesená",J91,0)</f>
        <v>0</v>
      </c>
      <c r="BH91" s="30">
        <f>IF(N91="zníž. prenesená",J91,0)</f>
        <v>0</v>
      </c>
      <c r="BI91" s="30">
        <f>IF(N91="nulová",J91,0)</f>
        <v>0</v>
      </c>
      <c r="BJ91" s="30">
        <v>1</v>
      </c>
    </row>
    <row r="92" s="31" customFormat="1" ht="12">
      <c r="B92" s="529"/>
      <c r="C92" s="530"/>
      <c r="D92" s="531" t="s">
        <v>108</v>
      </c>
      <c r="E92" s="532"/>
      <c r="F92" s="533" t="s">
        <v>582</v>
      </c>
      <c r="G92" s="534"/>
      <c r="H92" s="535">
        <v>130.536</v>
      </c>
      <c r="I92" s="536"/>
      <c r="J92" s="536"/>
      <c r="K92" s="537"/>
      <c r="L92" s="529"/>
      <c r="M92" s="538"/>
      <c r="N92" s="537"/>
      <c r="O92" s="539"/>
      <c r="P92" s="539"/>
      <c r="Q92" s="539"/>
      <c r="R92" s="539"/>
      <c r="S92" s="539"/>
      <c r="T92" s="540"/>
      <c r="U92" s="541"/>
      <c r="AT92" s="31" t="s">
        <v>108</v>
      </c>
      <c r="AU92" s="31">
        <v>0</v>
      </c>
      <c r="AV92" s="31">
        <v>2</v>
      </c>
      <c r="AW92" s="31" t="b">
        <v>1</v>
      </c>
      <c r="AY92" s="31" t="s">
        <v>97</v>
      </c>
      <c r="BJ92" s="31">
        <v>0</v>
      </c>
    </row>
    <row r="93" s="31" customFormat="1" ht="12">
      <c r="B93" s="529"/>
      <c r="C93" s="530"/>
      <c r="D93" s="531" t="s">
        <v>108</v>
      </c>
      <c r="E93" s="532"/>
      <c r="F93" s="542" t="s">
        <v>110</v>
      </c>
      <c r="G93" s="543"/>
      <c r="H93" s="544">
        <v>130.536</v>
      </c>
      <c r="I93" s="536"/>
      <c r="J93" s="536"/>
      <c r="K93" s="537"/>
      <c r="L93" s="529"/>
      <c r="M93" s="538"/>
      <c r="N93" s="537"/>
      <c r="O93" s="539"/>
      <c r="P93" s="539"/>
      <c r="Q93" s="539"/>
      <c r="R93" s="539"/>
      <c r="S93" s="539"/>
      <c r="T93" s="540"/>
      <c r="U93" s="541"/>
      <c r="AT93" s="31" t="s">
        <v>108</v>
      </c>
      <c r="AU93" s="31">
        <v>0</v>
      </c>
      <c r="AV93" s="31">
        <v>4</v>
      </c>
      <c r="AW93" s="31" t="b">
        <v>1</v>
      </c>
      <c r="AX93" s="31" t="b">
        <v>1</v>
      </c>
      <c r="AY93" s="31" t="s">
        <v>97</v>
      </c>
      <c r="BJ93" s="31">
        <v>0</v>
      </c>
    </row>
    <row r="94" s="30" customFormat="1">
      <c r="B94" s="517"/>
      <c r="C94" s="518" t="s">
        <v>583</v>
      </c>
      <c r="D94" s="518" t="s">
        <v>100</v>
      </c>
      <c r="E94" s="519" t="s">
        <v>124</v>
      </c>
      <c r="F94" s="519" t="s">
        <v>125</v>
      </c>
      <c r="G94" s="520" t="s">
        <v>107</v>
      </c>
      <c r="H94" s="521">
        <v>130.536</v>
      </c>
      <c r="I94" s="522"/>
      <c r="J94" s="523">
        <f>ROUND(H94*I94,2)</f>
        <v>0</v>
      </c>
      <c r="K94" s="519"/>
      <c r="L94" s="517"/>
      <c r="M94" s="524"/>
      <c r="N94" s="525" t="s">
        <v>36</v>
      </c>
      <c r="O94" s="526"/>
      <c r="P94" s="526">
        <f>H94*O94</f>
        <v>0</v>
      </c>
      <c r="Q94" s="526">
        <v>0</v>
      </c>
      <c r="R94" s="526">
        <f>H94*Q94</f>
        <v>0</v>
      </c>
      <c r="S94" s="526">
        <v>0</v>
      </c>
      <c r="T94" s="527">
        <f>H94*S94</f>
        <v>0</v>
      </c>
      <c r="U94" s="528"/>
      <c r="AR94" s="30">
        <v>4</v>
      </c>
      <c r="AT94" s="30" t="s">
        <v>100</v>
      </c>
      <c r="AU94" s="30">
        <v>2</v>
      </c>
      <c r="AY94" s="30" t="s">
        <v>97</v>
      </c>
      <c r="BE94" s="30">
        <f>IF(N94="základná",J94,0)</f>
        <v>0</v>
      </c>
      <c r="BF94" s="30">
        <f>IF(N94="znížená",J94,0)</f>
        <v>0</v>
      </c>
      <c r="BG94" s="30">
        <f>IF(N94="zákl. prenesená",J94,0)</f>
        <v>0</v>
      </c>
      <c r="BH94" s="30">
        <f>IF(N94="zníž. prenesená",J94,0)</f>
        <v>0</v>
      </c>
      <c r="BI94" s="30">
        <f>IF(N94="nulová",J94,0)</f>
        <v>0</v>
      </c>
      <c r="BJ94" s="30">
        <v>1</v>
      </c>
    </row>
    <row r="95" s="30" customFormat="1">
      <c r="B95" s="517"/>
      <c r="C95" s="518" t="s">
        <v>584</v>
      </c>
      <c r="D95" s="518" t="s">
        <v>100</v>
      </c>
      <c r="E95" s="519" t="s">
        <v>585</v>
      </c>
      <c r="F95" s="519" t="s">
        <v>586</v>
      </c>
      <c r="G95" s="520" t="s">
        <v>107</v>
      </c>
      <c r="H95" s="521">
        <v>50.039999999999999</v>
      </c>
      <c r="I95" s="522"/>
      <c r="J95" s="523">
        <f>ROUND(H95*I95,2)</f>
        <v>0</v>
      </c>
      <c r="K95" s="519"/>
      <c r="L95" s="517"/>
      <c r="M95" s="524"/>
      <c r="N95" s="525" t="s">
        <v>36</v>
      </c>
      <c r="O95" s="526"/>
      <c r="P95" s="526">
        <f>H95*O95</f>
        <v>0</v>
      </c>
      <c r="Q95" s="526">
        <v>0</v>
      </c>
      <c r="R95" s="526">
        <f>H95*Q95</f>
        <v>0</v>
      </c>
      <c r="S95" s="526">
        <v>0</v>
      </c>
      <c r="T95" s="527">
        <f>H95*S95</f>
        <v>0</v>
      </c>
      <c r="U95" s="528"/>
      <c r="AR95" s="30">
        <v>4</v>
      </c>
      <c r="AT95" s="30" t="s">
        <v>100</v>
      </c>
      <c r="AU95" s="30">
        <v>2</v>
      </c>
      <c r="AY95" s="30" t="s">
        <v>97</v>
      </c>
      <c r="BE95" s="30">
        <f>IF(N95="základná",J95,0)</f>
        <v>0</v>
      </c>
      <c r="BF95" s="30">
        <f>IF(N95="znížená",J95,0)</f>
        <v>0</v>
      </c>
      <c r="BG95" s="30">
        <f>IF(N95="zákl. prenesená",J95,0)</f>
        <v>0</v>
      </c>
      <c r="BH95" s="30">
        <f>IF(N95="zníž. prenesená",J95,0)</f>
        <v>0</v>
      </c>
      <c r="BI95" s="30">
        <f>IF(N95="nulová",J95,0)</f>
        <v>0</v>
      </c>
      <c r="BJ95" s="30">
        <v>1</v>
      </c>
    </row>
    <row r="96" s="31" customFormat="1" ht="12">
      <c r="B96" s="529"/>
      <c r="C96" s="530"/>
      <c r="D96" s="531" t="s">
        <v>108</v>
      </c>
      <c r="E96" s="532"/>
      <c r="F96" s="533" t="s">
        <v>587</v>
      </c>
      <c r="G96" s="534"/>
      <c r="H96" s="535">
        <v>47.039999999999999</v>
      </c>
      <c r="I96" s="536"/>
      <c r="J96" s="536"/>
      <c r="K96" s="537"/>
      <c r="L96" s="529"/>
      <c r="M96" s="538"/>
      <c r="N96" s="537"/>
      <c r="O96" s="539"/>
      <c r="P96" s="539"/>
      <c r="Q96" s="539"/>
      <c r="R96" s="539"/>
      <c r="S96" s="539"/>
      <c r="T96" s="540"/>
      <c r="U96" s="541"/>
      <c r="AT96" s="31" t="s">
        <v>108</v>
      </c>
      <c r="AU96" s="31">
        <v>0</v>
      </c>
      <c r="AV96" s="31">
        <v>2</v>
      </c>
      <c r="AW96" s="31" t="b">
        <v>1</v>
      </c>
      <c r="AY96" s="31" t="s">
        <v>97</v>
      </c>
      <c r="BJ96" s="31">
        <v>0</v>
      </c>
    </row>
    <row r="97" s="31" customFormat="1" ht="12">
      <c r="B97" s="529"/>
      <c r="C97" s="530"/>
      <c r="D97" s="531" t="s">
        <v>108</v>
      </c>
      <c r="E97" s="532"/>
      <c r="F97" s="533" t="s">
        <v>588</v>
      </c>
      <c r="G97" s="534"/>
      <c r="H97" s="535">
        <v>3</v>
      </c>
      <c r="I97" s="536"/>
      <c r="J97" s="536"/>
      <c r="K97" s="537"/>
      <c r="L97" s="529"/>
      <c r="M97" s="538"/>
      <c r="N97" s="537"/>
      <c r="O97" s="539"/>
      <c r="P97" s="539"/>
      <c r="Q97" s="539"/>
      <c r="R97" s="539"/>
      <c r="S97" s="539"/>
      <c r="T97" s="540"/>
      <c r="U97" s="541"/>
      <c r="AT97" s="31" t="s">
        <v>108</v>
      </c>
      <c r="AU97" s="31">
        <v>0</v>
      </c>
      <c r="AV97" s="31">
        <v>2</v>
      </c>
      <c r="AW97" s="31" t="b">
        <v>1</v>
      </c>
      <c r="AY97" s="31" t="s">
        <v>97</v>
      </c>
      <c r="BJ97" s="31">
        <v>0</v>
      </c>
    </row>
    <row r="98" s="31" customFormat="1" ht="12">
      <c r="B98" s="529"/>
      <c r="C98" s="530"/>
      <c r="D98" s="531" t="s">
        <v>108</v>
      </c>
      <c r="E98" s="532"/>
      <c r="F98" s="542" t="s">
        <v>110</v>
      </c>
      <c r="G98" s="543"/>
      <c r="H98" s="544">
        <v>50.039999999999999</v>
      </c>
      <c r="I98" s="536"/>
      <c r="J98" s="536"/>
      <c r="K98" s="537"/>
      <c r="L98" s="529"/>
      <c r="M98" s="538"/>
      <c r="N98" s="537"/>
      <c r="O98" s="539"/>
      <c r="P98" s="539"/>
      <c r="Q98" s="539"/>
      <c r="R98" s="539"/>
      <c r="S98" s="539"/>
      <c r="T98" s="540"/>
      <c r="U98" s="541"/>
      <c r="AT98" s="31" t="s">
        <v>108</v>
      </c>
      <c r="AU98" s="31">
        <v>0</v>
      </c>
      <c r="AV98" s="31">
        <v>4</v>
      </c>
      <c r="AW98" s="31" t="b">
        <v>1</v>
      </c>
      <c r="AX98" s="31" t="b">
        <v>1</v>
      </c>
      <c r="AY98" s="31" t="s">
        <v>97</v>
      </c>
      <c r="BJ98" s="31">
        <v>0</v>
      </c>
    </row>
    <row r="99" s="30" customFormat="1" ht="24">
      <c r="B99" s="517"/>
      <c r="C99" s="518" t="s">
        <v>589</v>
      </c>
      <c r="D99" s="518" t="s">
        <v>100</v>
      </c>
      <c r="E99" s="519" t="s">
        <v>139</v>
      </c>
      <c r="F99" s="519" t="s">
        <v>140</v>
      </c>
      <c r="G99" s="520" t="s">
        <v>107</v>
      </c>
      <c r="H99" s="521">
        <v>50.039999999999999</v>
      </c>
      <c r="I99" s="522"/>
      <c r="J99" s="523">
        <f>ROUND(H99*I99,2)</f>
        <v>0</v>
      </c>
      <c r="K99" s="519"/>
      <c r="L99" s="517"/>
      <c r="M99" s="524"/>
      <c r="N99" s="525" t="s">
        <v>36</v>
      </c>
      <c r="O99" s="526"/>
      <c r="P99" s="526">
        <f>H99*O99</f>
        <v>0</v>
      </c>
      <c r="Q99" s="526">
        <v>0</v>
      </c>
      <c r="R99" s="526">
        <f>H99*Q99</f>
        <v>0</v>
      </c>
      <c r="S99" s="526">
        <v>0</v>
      </c>
      <c r="T99" s="527">
        <f>H99*S99</f>
        <v>0</v>
      </c>
      <c r="U99" s="528"/>
      <c r="AR99" s="30">
        <v>4</v>
      </c>
      <c r="AT99" s="30" t="s">
        <v>100</v>
      </c>
      <c r="AU99" s="30">
        <v>2</v>
      </c>
      <c r="AY99" s="30" t="s">
        <v>97</v>
      </c>
      <c r="BE99" s="30">
        <f>IF(N99="základná",J99,0)</f>
        <v>0</v>
      </c>
      <c r="BF99" s="30">
        <f>IF(N99="znížená",J99,0)</f>
        <v>0</v>
      </c>
      <c r="BG99" s="30">
        <f>IF(N99="zákl. prenesená",J99,0)</f>
        <v>0</v>
      </c>
      <c r="BH99" s="30">
        <f>IF(N99="zníž. prenesená",J99,0)</f>
        <v>0</v>
      </c>
      <c r="BI99" s="30">
        <f>IF(N99="nulová",J99,0)</f>
        <v>0</v>
      </c>
      <c r="BJ99" s="30">
        <v>1</v>
      </c>
    </row>
    <row r="100" s="30" customFormat="1">
      <c r="B100" s="517"/>
      <c r="C100" s="518" t="s">
        <v>590</v>
      </c>
      <c r="D100" s="518" t="s">
        <v>100</v>
      </c>
      <c r="E100" s="519" t="s">
        <v>466</v>
      </c>
      <c r="F100" s="519" t="s">
        <v>467</v>
      </c>
      <c r="G100" s="520" t="s">
        <v>107</v>
      </c>
      <c r="H100" s="521">
        <v>180.57599999999999</v>
      </c>
      <c r="I100" s="522"/>
      <c r="J100" s="523">
        <f>ROUND(H100*I100,2)</f>
        <v>0</v>
      </c>
      <c r="K100" s="519"/>
      <c r="L100" s="517"/>
      <c r="M100" s="524"/>
      <c r="N100" s="525" t="s">
        <v>36</v>
      </c>
      <c r="O100" s="526"/>
      <c r="P100" s="526">
        <f>H100*O100</f>
        <v>0</v>
      </c>
      <c r="Q100" s="526">
        <v>0</v>
      </c>
      <c r="R100" s="526">
        <f>H100*Q100</f>
        <v>0</v>
      </c>
      <c r="S100" s="526">
        <v>0</v>
      </c>
      <c r="T100" s="527">
        <f>H100*S100</f>
        <v>0</v>
      </c>
      <c r="U100" s="528"/>
      <c r="AR100" s="30">
        <v>4</v>
      </c>
      <c r="AT100" s="30" t="s">
        <v>100</v>
      </c>
      <c r="AU100" s="30">
        <v>2</v>
      </c>
      <c r="AY100" s="30" t="s">
        <v>97</v>
      </c>
      <c r="BE100" s="30">
        <f>IF(N100="základná",J100,0)</f>
        <v>0</v>
      </c>
      <c r="BF100" s="30">
        <f>IF(N100="znížená",J100,0)</f>
        <v>0</v>
      </c>
      <c r="BG100" s="30">
        <f>IF(N100="zákl. prenesená",J100,0)</f>
        <v>0</v>
      </c>
      <c r="BH100" s="30">
        <f>IF(N100="zníž. prenesená",J100,0)</f>
        <v>0</v>
      </c>
      <c r="BI100" s="30">
        <f>IF(N100="nulová",J100,0)</f>
        <v>0</v>
      </c>
      <c r="BJ100" s="30">
        <v>1</v>
      </c>
    </row>
    <row r="101" s="31" customFormat="1" ht="12">
      <c r="B101" s="529"/>
      <c r="C101" s="530"/>
      <c r="D101" s="531" t="s">
        <v>108</v>
      </c>
      <c r="E101" s="532"/>
      <c r="F101" s="533" t="s">
        <v>591</v>
      </c>
      <c r="G101" s="534"/>
      <c r="H101" s="535">
        <v>180.57599999999999</v>
      </c>
      <c r="I101" s="536"/>
      <c r="J101" s="536"/>
      <c r="K101" s="537"/>
      <c r="L101" s="529"/>
      <c r="M101" s="538"/>
      <c r="N101" s="537"/>
      <c r="O101" s="539"/>
      <c r="P101" s="539"/>
      <c r="Q101" s="539"/>
      <c r="R101" s="539"/>
      <c r="S101" s="539"/>
      <c r="T101" s="540"/>
      <c r="U101" s="541"/>
      <c r="AT101" s="31" t="s">
        <v>108</v>
      </c>
      <c r="AU101" s="31">
        <v>0</v>
      </c>
      <c r="AV101" s="31">
        <v>2</v>
      </c>
      <c r="AW101" s="31" t="b">
        <v>1</v>
      </c>
      <c r="AY101" s="31" t="s">
        <v>97</v>
      </c>
      <c r="BJ101" s="31">
        <v>0</v>
      </c>
    </row>
    <row r="102" s="31" customFormat="1" ht="12">
      <c r="B102" s="529"/>
      <c r="C102" s="530"/>
      <c r="D102" s="531" t="s">
        <v>108</v>
      </c>
      <c r="E102" s="532"/>
      <c r="F102" s="542" t="s">
        <v>110</v>
      </c>
      <c r="G102" s="543"/>
      <c r="H102" s="544">
        <v>180.57599999999999</v>
      </c>
      <c r="I102" s="536"/>
      <c r="J102" s="536"/>
      <c r="K102" s="537"/>
      <c r="L102" s="529"/>
      <c r="M102" s="538"/>
      <c r="N102" s="537"/>
      <c r="O102" s="539"/>
      <c r="P102" s="539"/>
      <c r="Q102" s="539"/>
      <c r="R102" s="539"/>
      <c r="S102" s="539"/>
      <c r="T102" s="540"/>
      <c r="U102" s="541"/>
      <c r="AT102" s="31" t="s">
        <v>108</v>
      </c>
      <c r="AU102" s="31">
        <v>0</v>
      </c>
      <c r="AV102" s="31">
        <v>4</v>
      </c>
      <c r="AW102" s="31" t="b">
        <v>1</v>
      </c>
      <c r="AX102" s="31" t="b">
        <v>1</v>
      </c>
      <c r="AY102" s="31" t="s">
        <v>97</v>
      </c>
      <c r="BJ102" s="31">
        <v>0</v>
      </c>
    </row>
    <row r="103" s="30" customFormat="1" ht="24">
      <c r="B103" s="517"/>
      <c r="C103" s="518" t="s">
        <v>592</v>
      </c>
      <c r="D103" s="518" t="s">
        <v>100</v>
      </c>
      <c r="E103" s="519" t="s">
        <v>470</v>
      </c>
      <c r="F103" s="519" t="s">
        <v>471</v>
      </c>
      <c r="G103" s="520" t="s">
        <v>107</v>
      </c>
      <c r="H103" s="521">
        <v>50.039999999999999</v>
      </c>
      <c r="I103" s="522"/>
      <c r="J103" s="523">
        <f>ROUND(H103*I103,2)</f>
        <v>0</v>
      </c>
      <c r="K103" s="519"/>
      <c r="L103" s="517"/>
      <c r="M103" s="524"/>
      <c r="N103" s="525" t="s">
        <v>36</v>
      </c>
      <c r="O103" s="526"/>
      <c r="P103" s="526">
        <f>H103*O103</f>
        <v>0</v>
      </c>
      <c r="Q103" s="526">
        <v>0</v>
      </c>
      <c r="R103" s="526">
        <f>H103*Q103</f>
        <v>0</v>
      </c>
      <c r="S103" s="526">
        <v>0</v>
      </c>
      <c r="T103" s="527">
        <f>H103*S103</f>
        <v>0</v>
      </c>
      <c r="U103" s="528"/>
      <c r="AR103" s="30">
        <v>4</v>
      </c>
      <c r="AT103" s="30" t="s">
        <v>100</v>
      </c>
      <c r="AU103" s="30">
        <v>2</v>
      </c>
      <c r="AY103" s="30" t="s">
        <v>97</v>
      </c>
      <c r="BE103" s="30">
        <f>IF(N103="základná",J103,0)</f>
        <v>0</v>
      </c>
      <c r="BF103" s="30">
        <f>IF(N103="znížená",J103,0)</f>
        <v>0</v>
      </c>
      <c r="BG103" s="30">
        <f>IF(N103="zákl. prenesená",J103,0)</f>
        <v>0</v>
      </c>
      <c r="BH103" s="30">
        <f>IF(N103="zníž. prenesená",J103,0)</f>
        <v>0</v>
      </c>
      <c r="BI103" s="30">
        <f>IF(N103="nulová",J103,0)</f>
        <v>0</v>
      </c>
      <c r="BJ103" s="30">
        <v>1</v>
      </c>
    </row>
    <row r="104" s="30" customFormat="1" ht="24">
      <c r="B104" s="517"/>
      <c r="C104" s="518" t="s">
        <v>593</v>
      </c>
      <c r="D104" s="518" t="s">
        <v>100</v>
      </c>
      <c r="E104" s="519" t="s">
        <v>146</v>
      </c>
      <c r="F104" s="519" t="s">
        <v>147</v>
      </c>
      <c r="G104" s="520" t="s">
        <v>107</v>
      </c>
      <c r="H104" s="521">
        <v>130.536</v>
      </c>
      <c r="I104" s="522"/>
      <c r="J104" s="523">
        <f>ROUND(H104*I104,2)</f>
        <v>0</v>
      </c>
      <c r="K104" s="519"/>
      <c r="L104" s="517"/>
      <c r="M104" s="524"/>
      <c r="N104" s="525" t="s">
        <v>36</v>
      </c>
      <c r="O104" s="526"/>
      <c r="P104" s="526">
        <f>H104*O104</f>
        <v>0</v>
      </c>
      <c r="Q104" s="526">
        <v>0</v>
      </c>
      <c r="R104" s="526">
        <f>H104*Q104</f>
        <v>0</v>
      </c>
      <c r="S104" s="526">
        <v>0</v>
      </c>
      <c r="T104" s="527">
        <f>H104*S104</f>
        <v>0</v>
      </c>
      <c r="U104" s="528"/>
      <c r="AR104" s="30">
        <v>4</v>
      </c>
      <c r="AT104" s="30" t="s">
        <v>100</v>
      </c>
      <c r="AU104" s="30">
        <v>2</v>
      </c>
      <c r="AY104" s="30" t="s">
        <v>97</v>
      </c>
      <c r="BE104" s="30">
        <f>IF(N104="základná",J104,0)</f>
        <v>0</v>
      </c>
      <c r="BF104" s="30">
        <f>IF(N104="znížená",J104,0)</f>
        <v>0</v>
      </c>
      <c r="BG104" s="30">
        <f>IF(N104="zákl. prenesená",J104,0)</f>
        <v>0</v>
      </c>
      <c r="BH104" s="30">
        <f>IF(N104="zníž. prenesená",J104,0)</f>
        <v>0</v>
      </c>
      <c r="BI104" s="30">
        <f>IF(N104="nulová",J104,0)</f>
        <v>0</v>
      </c>
      <c r="BJ104" s="30">
        <v>1</v>
      </c>
    </row>
    <row r="105" s="30" customFormat="1" ht="24">
      <c r="B105" s="517"/>
      <c r="C105" s="518" t="s">
        <v>486</v>
      </c>
      <c r="D105" s="518" t="s">
        <v>100</v>
      </c>
      <c r="E105" s="519" t="s">
        <v>149</v>
      </c>
      <c r="F105" s="519" t="s">
        <v>150</v>
      </c>
      <c r="G105" s="520" t="s">
        <v>107</v>
      </c>
      <c r="H105" s="521">
        <v>1044.288</v>
      </c>
      <c r="I105" s="522"/>
      <c r="J105" s="523">
        <f>ROUND(H105*I105,2)</f>
        <v>0</v>
      </c>
      <c r="K105" s="519"/>
      <c r="L105" s="517"/>
      <c r="M105" s="524"/>
      <c r="N105" s="525" t="s">
        <v>36</v>
      </c>
      <c r="O105" s="526"/>
      <c r="P105" s="526">
        <f>H105*O105</f>
        <v>0</v>
      </c>
      <c r="Q105" s="526">
        <v>0</v>
      </c>
      <c r="R105" s="526">
        <f>H105*Q105</f>
        <v>0</v>
      </c>
      <c r="S105" s="526">
        <v>0</v>
      </c>
      <c r="T105" s="527">
        <f>H105*S105</f>
        <v>0</v>
      </c>
      <c r="U105" s="528"/>
      <c r="AR105" s="30">
        <v>4</v>
      </c>
      <c r="AT105" s="30" t="s">
        <v>100</v>
      </c>
      <c r="AU105" s="30">
        <v>2</v>
      </c>
      <c r="AY105" s="30" t="s">
        <v>97</v>
      </c>
      <c r="BE105" s="30">
        <f>IF(N105="základná",J105,0)</f>
        <v>0</v>
      </c>
      <c r="BF105" s="30">
        <f>IF(N105="znížená",J105,0)</f>
        <v>0</v>
      </c>
      <c r="BG105" s="30">
        <f>IF(N105="zákl. prenesená",J105,0)</f>
        <v>0</v>
      </c>
      <c r="BH105" s="30">
        <f>IF(N105="zníž. prenesená",J105,0)</f>
        <v>0</v>
      </c>
      <c r="BI105" s="30">
        <f>IF(N105="nulová",J105,0)</f>
        <v>0</v>
      </c>
      <c r="BJ105" s="30">
        <v>1</v>
      </c>
    </row>
    <row r="106" s="31" customFormat="1" ht="12">
      <c r="B106" s="529"/>
      <c r="C106" s="530"/>
      <c r="D106" s="531" t="s">
        <v>108</v>
      </c>
      <c r="E106" s="532"/>
      <c r="F106" s="533" t="s">
        <v>594</v>
      </c>
      <c r="G106" s="534"/>
      <c r="H106" s="535">
        <v>1044.288</v>
      </c>
      <c r="I106" s="536"/>
      <c r="J106" s="536"/>
      <c r="K106" s="537"/>
      <c r="L106" s="529"/>
      <c r="M106" s="538"/>
      <c r="N106" s="537"/>
      <c r="O106" s="539"/>
      <c r="P106" s="539"/>
      <c r="Q106" s="539"/>
      <c r="R106" s="539"/>
      <c r="S106" s="539"/>
      <c r="T106" s="540"/>
      <c r="U106" s="541"/>
      <c r="AT106" s="31" t="s">
        <v>108</v>
      </c>
      <c r="AU106" s="31">
        <v>0</v>
      </c>
      <c r="AV106" s="31">
        <v>2</v>
      </c>
      <c r="AW106" s="31" t="b">
        <v>1</v>
      </c>
      <c r="AY106" s="31" t="s">
        <v>97</v>
      </c>
      <c r="BJ106" s="31">
        <v>0</v>
      </c>
    </row>
    <row r="107" s="31" customFormat="1" ht="12">
      <c r="B107" s="529"/>
      <c r="C107" s="530"/>
      <c r="D107" s="531" t="s">
        <v>108</v>
      </c>
      <c r="E107" s="532"/>
      <c r="F107" s="542" t="s">
        <v>110</v>
      </c>
      <c r="G107" s="543"/>
      <c r="H107" s="544">
        <v>1044.288</v>
      </c>
      <c r="I107" s="536"/>
      <c r="J107" s="536"/>
      <c r="K107" s="537"/>
      <c r="L107" s="529"/>
      <c r="M107" s="538"/>
      <c r="N107" s="537"/>
      <c r="O107" s="539"/>
      <c r="P107" s="539"/>
      <c r="Q107" s="539"/>
      <c r="R107" s="539"/>
      <c r="S107" s="539"/>
      <c r="T107" s="540"/>
      <c r="U107" s="541"/>
      <c r="AT107" s="31" t="s">
        <v>108</v>
      </c>
      <c r="AU107" s="31">
        <v>0</v>
      </c>
      <c r="AV107" s="31">
        <v>4</v>
      </c>
      <c r="AW107" s="31" t="b">
        <v>1</v>
      </c>
      <c r="AX107" s="31" t="b">
        <v>1</v>
      </c>
      <c r="AY107" s="31" t="s">
        <v>97</v>
      </c>
      <c r="BJ107" s="31">
        <v>0</v>
      </c>
    </row>
    <row r="108" s="30" customFormat="1" ht="24">
      <c r="B108" s="517"/>
      <c r="C108" s="518" t="s">
        <v>595</v>
      </c>
      <c r="D108" s="518" t="s">
        <v>100</v>
      </c>
      <c r="E108" s="519" t="s">
        <v>153</v>
      </c>
      <c r="F108" s="519" t="s">
        <v>154</v>
      </c>
      <c r="G108" s="520" t="s">
        <v>155</v>
      </c>
      <c r="H108" s="521">
        <v>221.911</v>
      </c>
      <c r="I108" s="522"/>
      <c r="J108" s="523">
        <f>ROUND(H108*I108,2)</f>
        <v>0</v>
      </c>
      <c r="K108" s="519"/>
      <c r="L108" s="517"/>
      <c r="M108" s="524"/>
      <c r="N108" s="525" t="s">
        <v>36</v>
      </c>
      <c r="O108" s="526"/>
      <c r="P108" s="526">
        <f>H108*O108</f>
        <v>0</v>
      </c>
      <c r="Q108" s="526">
        <v>0</v>
      </c>
      <c r="R108" s="526">
        <f>H108*Q108</f>
        <v>0</v>
      </c>
      <c r="S108" s="526">
        <v>0</v>
      </c>
      <c r="T108" s="527">
        <f>H108*S108</f>
        <v>0</v>
      </c>
      <c r="U108" s="528"/>
      <c r="AR108" s="30">
        <v>4</v>
      </c>
      <c r="AT108" s="30" t="s">
        <v>100</v>
      </c>
      <c r="AU108" s="30">
        <v>2</v>
      </c>
      <c r="AY108" s="30" t="s">
        <v>97</v>
      </c>
      <c r="BE108" s="30">
        <f>IF(N108="základná",J108,0)</f>
        <v>0</v>
      </c>
      <c r="BF108" s="30">
        <f>IF(N108="znížená",J108,0)</f>
        <v>0</v>
      </c>
      <c r="BG108" s="30">
        <f>IF(N108="zákl. prenesená",J108,0)</f>
        <v>0</v>
      </c>
      <c r="BH108" s="30">
        <f>IF(N108="zníž. prenesená",J108,0)</f>
        <v>0</v>
      </c>
      <c r="BI108" s="30">
        <f>IF(N108="nulová",J108,0)</f>
        <v>0</v>
      </c>
      <c r="BJ108" s="30">
        <v>1</v>
      </c>
    </row>
    <row r="109" s="31" customFormat="1" ht="12">
      <c r="B109" s="529"/>
      <c r="C109" s="530"/>
      <c r="D109" s="531" t="s">
        <v>108</v>
      </c>
      <c r="E109" s="532"/>
      <c r="F109" s="533" t="s">
        <v>596</v>
      </c>
      <c r="G109" s="534"/>
      <c r="H109" s="535">
        <v>221.911</v>
      </c>
      <c r="I109" s="536"/>
      <c r="J109" s="536"/>
      <c r="K109" s="537"/>
      <c r="L109" s="529"/>
      <c r="M109" s="538"/>
      <c r="N109" s="537"/>
      <c r="O109" s="539"/>
      <c r="P109" s="539"/>
      <c r="Q109" s="539"/>
      <c r="R109" s="539"/>
      <c r="S109" s="539"/>
      <c r="T109" s="540"/>
      <c r="U109" s="541"/>
      <c r="AT109" s="31" t="s">
        <v>108</v>
      </c>
      <c r="AU109" s="31">
        <v>0</v>
      </c>
      <c r="AV109" s="31">
        <v>2</v>
      </c>
      <c r="AW109" s="31" t="b">
        <v>1</v>
      </c>
      <c r="AY109" s="31" t="s">
        <v>97</v>
      </c>
      <c r="BJ109" s="31">
        <v>0</v>
      </c>
    </row>
    <row r="110" s="31" customFormat="1" ht="12">
      <c r="B110" s="529"/>
      <c r="C110" s="530"/>
      <c r="D110" s="531" t="s">
        <v>108</v>
      </c>
      <c r="E110" s="532"/>
      <c r="F110" s="542" t="s">
        <v>110</v>
      </c>
      <c r="G110" s="543"/>
      <c r="H110" s="544">
        <v>221.911</v>
      </c>
      <c r="I110" s="536"/>
      <c r="J110" s="536"/>
      <c r="K110" s="537"/>
      <c r="L110" s="529"/>
      <c r="M110" s="538"/>
      <c r="N110" s="537"/>
      <c r="O110" s="539"/>
      <c r="P110" s="539"/>
      <c r="Q110" s="539"/>
      <c r="R110" s="539"/>
      <c r="S110" s="539"/>
      <c r="T110" s="540"/>
      <c r="U110" s="541"/>
      <c r="AT110" s="31" t="s">
        <v>108</v>
      </c>
      <c r="AU110" s="31">
        <v>0</v>
      </c>
      <c r="AV110" s="31">
        <v>4</v>
      </c>
      <c r="AW110" s="31" t="b">
        <v>1</v>
      </c>
      <c r="AX110" s="31" t="b">
        <v>1</v>
      </c>
      <c r="AY110" s="31" t="s">
        <v>97</v>
      </c>
      <c r="BJ110" s="31">
        <v>0</v>
      </c>
    </row>
    <row r="111" s="29" customFormat="1" ht="23.1" customHeight="1">
      <c r="B111" s="508"/>
      <c r="C111" s="509"/>
      <c r="D111" s="498" t="s">
        <v>62</v>
      </c>
      <c r="E111" s="510" t="s">
        <v>115</v>
      </c>
      <c r="F111" s="511" t="s">
        <v>597</v>
      </c>
      <c r="G111" s="512"/>
      <c r="H111" s="513"/>
      <c r="I111" s="514"/>
      <c r="J111" s="514">
        <f>J112 + J116 + J117 + J118 + J119 + J120 + J121 + J122 + J123 + J124 + J125</f>
        <v>0</v>
      </c>
      <c r="K111" s="511"/>
      <c r="L111" s="508"/>
      <c r="M111" s="515"/>
      <c r="N111" s="504"/>
      <c r="O111" s="505"/>
      <c r="P111" s="505">
        <f>P112 + P116 + P117 + P118 + P119 + P120 + P121 + P122 + P123 + P124 + P125</f>
        <v>0</v>
      </c>
      <c r="Q111" s="505"/>
      <c r="R111" s="505">
        <f>R112 + R116 + R117 + R118 + R119 + R120 + R121 + R122 + R123 + R124 + R125</f>
        <v>36.285450590000004</v>
      </c>
      <c r="S111" s="505"/>
      <c r="T111" s="506">
        <f>T112 + T116 + T117 + T118 + T119 + T120 + T121 + T122 + T123 + T124 + T125</f>
        <v>0</v>
      </c>
      <c r="U111" s="516"/>
      <c r="AR111" s="29">
        <v>1</v>
      </c>
      <c r="AT111" s="29" t="s">
        <v>62</v>
      </c>
      <c r="AU111" s="29">
        <v>1</v>
      </c>
      <c r="AY111" s="29" t="s">
        <v>97</v>
      </c>
      <c r="BJ111" s="29">
        <v>0</v>
      </c>
    </row>
    <row r="112" s="30" customFormat="1" ht="24">
      <c r="B112" s="517"/>
      <c r="C112" s="518" t="s">
        <v>598</v>
      </c>
      <c r="D112" s="518" t="s">
        <v>100</v>
      </c>
      <c r="E112" s="519" t="s">
        <v>599</v>
      </c>
      <c r="F112" s="519" t="s">
        <v>600</v>
      </c>
      <c r="G112" s="520" t="s">
        <v>107</v>
      </c>
      <c r="H112" s="521">
        <v>18.765000000000001</v>
      </c>
      <c r="I112" s="522"/>
      <c r="J112" s="523">
        <f>ROUND(H112*I112,2)</f>
        <v>0</v>
      </c>
      <c r="K112" s="519"/>
      <c r="L112" s="517"/>
      <c r="M112" s="524"/>
      <c r="N112" s="525" t="s">
        <v>36</v>
      </c>
      <c r="O112" s="526"/>
      <c r="P112" s="526">
        <f>H112*O112</f>
        <v>0</v>
      </c>
      <c r="Q112" s="526">
        <v>1.8907700000000001</v>
      </c>
      <c r="R112" s="526">
        <f>H112*Q112</f>
        <v>35.480299049999999</v>
      </c>
      <c r="S112" s="526">
        <v>0</v>
      </c>
      <c r="T112" s="527">
        <f>H112*S112</f>
        <v>0</v>
      </c>
      <c r="U112" s="528"/>
      <c r="AR112" s="30">
        <v>4</v>
      </c>
      <c r="AT112" s="30" t="s">
        <v>100</v>
      </c>
      <c r="AU112" s="30">
        <v>2</v>
      </c>
      <c r="AY112" s="30" t="s">
        <v>97</v>
      </c>
      <c r="BE112" s="30">
        <f>IF(N112="základná",J112,0)</f>
        <v>0</v>
      </c>
      <c r="BF112" s="30">
        <f>IF(N112="znížená",J112,0)</f>
        <v>0</v>
      </c>
      <c r="BG112" s="30">
        <f>IF(N112="zákl. prenesená",J112,0)</f>
        <v>0</v>
      </c>
      <c r="BH112" s="30">
        <f>IF(N112="zníž. prenesená",J112,0)</f>
        <v>0</v>
      </c>
      <c r="BI112" s="30">
        <f>IF(N112="nulová",J112,0)</f>
        <v>0</v>
      </c>
      <c r="BJ112" s="30">
        <v>1</v>
      </c>
    </row>
    <row r="113" s="31" customFormat="1" ht="12">
      <c r="B113" s="529"/>
      <c r="C113" s="530"/>
      <c r="D113" s="531" t="s">
        <v>108</v>
      </c>
      <c r="E113" s="532"/>
      <c r="F113" s="533" t="s">
        <v>601</v>
      </c>
      <c r="G113" s="534"/>
      <c r="H113" s="535">
        <v>17.640000000000001</v>
      </c>
      <c r="I113" s="536"/>
      <c r="J113" s="536"/>
      <c r="K113" s="537"/>
      <c r="L113" s="529"/>
      <c r="M113" s="538"/>
      <c r="N113" s="537"/>
      <c r="O113" s="539"/>
      <c r="P113" s="539"/>
      <c r="Q113" s="539"/>
      <c r="R113" s="539"/>
      <c r="S113" s="539"/>
      <c r="T113" s="540"/>
      <c r="U113" s="541"/>
      <c r="AT113" s="31" t="s">
        <v>108</v>
      </c>
      <c r="AU113" s="31">
        <v>0</v>
      </c>
      <c r="AV113" s="31">
        <v>2</v>
      </c>
      <c r="AW113" s="31" t="b">
        <v>1</v>
      </c>
      <c r="AY113" s="31" t="s">
        <v>97</v>
      </c>
      <c r="BJ113" s="31">
        <v>0</v>
      </c>
    </row>
    <row r="114" s="31" customFormat="1" ht="12">
      <c r="B114" s="529"/>
      <c r="C114" s="530"/>
      <c r="D114" s="531" t="s">
        <v>108</v>
      </c>
      <c r="E114" s="532"/>
      <c r="F114" s="533" t="s">
        <v>602</v>
      </c>
      <c r="G114" s="534"/>
      <c r="H114" s="535">
        <v>1.125</v>
      </c>
      <c r="I114" s="536"/>
      <c r="J114" s="536"/>
      <c r="K114" s="537"/>
      <c r="L114" s="529"/>
      <c r="M114" s="538"/>
      <c r="N114" s="537"/>
      <c r="O114" s="539"/>
      <c r="P114" s="539"/>
      <c r="Q114" s="539"/>
      <c r="R114" s="539"/>
      <c r="S114" s="539"/>
      <c r="T114" s="540"/>
      <c r="U114" s="541"/>
      <c r="AT114" s="31" t="s">
        <v>108</v>
      </c>
      <c r="AU114" s="31">
        <v>0</v>
      </c>
      <c r="AV114" s="31">
        <v>2</v>
      </c>
      <c r="AW114" s="31" t="b">
        <v>1</v>
      </c>
      <c r="AY114" s="31" t="s">
        <v>97</v>
      </c>
      <c r="BJ114" s="31">
        <v>0</v>
      </c>
    </row>
    <row r="115" s="31" customFormat="1" ht="12">
      <c r="B115" s="529"/>
      <c r="C115" s="530"/>
      <c r="D115" s="531" t="s">
        <v>108</v>
      </c>
      <c r="E115" s="532"/>
      <c r="F115" s="542" t="s">
        <v>110</v>
      </c>
      <c r="G115" s="543"/>
      <c r="H115" s="544">
        <v>18.765000000000001</v>
      </c>
      <c r="I115" s="536"/>
      <c r="J115" s="536"/>
      <c r="K115" s="537"/>
      <c r="L115" s="529"/>
      <c r="M115" s="538"/>
      <c r="N115" s="537"/>
      <c r="O115" s="539"/>
      <c r="P115" s="539"/>
      <c r="Q115" s="539"/>
      <c r="R115" s="539"/>
      <c r="S115" s="539"/>
      <c r="T115" s="540"/>
      <c r="U115" s="541"/>
      <c r="AT115" s="31" t="s">
        <v>108</v>
      </c>
      <c r="AU115" s="31">
        <v>0</v>
      </c>
      <c r="AV115" s="31">
        <v>4</v>
      </c>
      <c r="AW115" s="31" t="b">
        <v>1</v>
      </c>
      <c r="AX115" s="31" t="b">
        <v>1</v>
      </c>
      <c r="AY115" s="31" t="s">
        <v>97</v>
      </c>
      <c r="BJ115" s="31">
        <v>0</v>
      </c>
    </row>
    <row r="116" s="30" customFormat="1">
      <c r="B116" s="517"/>
      <c r="C116" s="518" t="s">
        <v>603</v>
      </c>
      <c r="D116" s="518" t="s">
        <v>100</v>
      </c>
      <c r="E116" s="519" t="s">
        <v>604</v>
      </c>
      <c r="F116" s="519" t="s">
        <v>605</v>
      </c>
      <c r="G116" s="520" t="s">
        <v>107</v>
      </c>
      <c r="H116" s="521">
        <v>50.039999999999999</v>
      </c>
      <c r="I116" s="522"/>
      <c r="J116" s="523">
        <f>ROUND(H116*I116,2)</f>
        <v>0</v>
      </c>
      <c r="K116" s="519"/>
      <c r="L116" s="517"/>
      <c r="M116" s="524"/>
      <c r="N116" s="525" t="s">
        <v>36</v>
      </c>
      <c r="O116" s="526"/>
      <c r="P116" s="526">
        <f>H116*O116</f>
        <v>0</v>
      </c>
      <c r="Q116" s="526">
        <v>0</v>
      </c>
      <c r="R116" s="526">
        <f>H116*Q116</f>
        <v>0</v>
      </c>
      <c r="S116" s="526">
        <v>0</v>
      </c>
      <c r="T116" s="527">
        <f>H116*S116</f>
        <v>0</v>
      </c>
      <c r="U116" s="528"/>
      <c r="AR116" s="30">
        <v>4</v>
      </c>
      <c r="AT116" s="30" t="s">
        <v>100</v>
      </c>
      <c r="AU116" s="30">
        <v>2</v>
      </c>
      <c r="AY116" s="30" t="s">
        <v>97</v>
      </c>
      <c r="BE116" s="30">
        <f>IF(N116="základná",J116,0)</f>
        <v>0</v>
      </c>
      <c r="BF116" s="30">
        <f>IF(N116="znížená",J116,0)</f>
        <v>0</v>
      </c>
      <c r="BG116" s="30">
        <f>IF(N116="zákl. prenesená",J116,0)</f>
        <v>0</v>
      </c>
      <c r="BH116" s="30">
        <f>IF(N116="zníž. prenesená",J116,0)</f>
        <v>0</v>
      </c>
      <c r="BI116" s="30">
        <f>IF(N116="nulová",J116,0)</f>
        <v>0</v>
      </c>
      <c r="BJ116" s="30">
        <v>1</v>
      </c>
    </row>
    <row r="117" s="32" customFormat="1">
      <c r="B117" s="545"/>
      <c r="C117" s="546" t="s">
        <v>606</v>
      </c>
      <c r="D117" s="546" t="s">
        <v>174</v>
      </c>
      <c r="E117" s="547" t="s">
        <v>607</v>
      </c>
      <c r="F117" s="547" t="s">
        <v>608</v>
      </c>
      <c r="G117" s="548" t="s">
        <v>185</v>
      </c>
      <c r="H117" s="549">
        <v>25</v>
      </c>
      <c r="I117" s="550"/>
      <c r="J117" s="551">
        <f>ROUND(H117*I117,2)</f>
        <v>0</v>
      </c>
      <c r="K117" s="519"/>
      <c r="L117" s="545"/>
      <c r="M117" s="552"/>
      <c r="N117" s="553" t="s">
        <v>36</v>
      </c>
      <c r="O117" s="554"/>
      <c r="P117" s="554">
        <f>H117*O117</f>
        <v>0</v>
      </c>
      <c r="Q117" s="554">
        <v>0.0010200000000000001</v>
      </c>
      <c r="R117" s="554">
        <f>H117*Q117</f>
        <v>0.025500000000000002</v>
      </c>
      <c r="S117" s="554">
        <v>0</v>
      </c>
      <c r="T117" s="555">
        <f>H117*S117</f>
        <v>0</v>
      </c>
      <c r="U117" s="556"/>
      <c r="AR117" s="32">
        <v>8</v>
      </c>
      <c r="AT117" s="32" t="s">
        <v>174</v>
      </c>
      <c r="AU117" s="32">
        <v>2</v>
      </c>
      <c r="AY117" s="32" t="s">
        <v>97</v>
      </c>
      <c r="BE117" s="32">
        <f>IF(N117="základná",J117,0)</f>
        <v>0</v>
      </c>
      <c r="BF117" s="32">
        <f>IF(N117="znížená",J117,0)</f>
        <v>0</v>
      </c>
      <c r="BG117" s="32">
        <f>IF(N117="zákl. prenesená",J117,0)</f>
        <v>0</v>
      </c>
      <c r="BH117" s="32">
        <f>IF(N117="zníž. prenesená",J117,0)</f>
        <v>0</v>
      </c>
      <c r="BI117" s="32">
        <f>IF(N117="nulová",J117,0)</f>
        <v>0</v>
      </c>
      <c r="BJ117" s="32">
        <v>1</v>
      </c>
    </row>
    <row r="118" s="30" customFormat="1" ht="24">
      <c r="B118" s="517"/>
      <c r="C118" s="518" t="s">
        <v>609</v>
      </c>
      <c r="D118" s="518" t="s">
        <v>100</v>
      </c>
      <c r="E118" s="519" t="s">
        <v>610</v>
      </c>
      <c r="F118" s="519" t="s">
        <v>611</v>
      </c>
      <c r="G118" s="520" t="s">
        <v>185</v>
      </c>
      <c r="H118" s="521">
        <v>25</v>
      </c>
      <c r="I118" s="522"/>
      <c r="J118" s="523">
        <f>ROUND(H118*I118,2)</f>
        <v>0</v>
      </c>
      <c r="K118" s="519"/>
      <c r="L118" s="517"/>
      <c r="M118" s="524"/>
      <c r="N118" s="525" t="s">
        <v>36</v>
      </c>
      <c r="O118" s="526"/>
      <c r="P118" s="526">
        <f>H118*O118</f>
        <v>0</v>
      </c>
      <c r="Q118" s="526">
        <v>0</v>
      </c>
      <c r="R118" s="526">
        <f>H118*Q118</f>
        <v>0</v>
      </c>
      <c r="S118" s="526">
        <v>0</v>
      </c>
      <c r="T118" s="527">
        <f>H118*S118</f>
        <v>0</v>
      </c>
      <c r="U118" s="528"/>
      <c r="AR118" s="30">
        <v>4</v>
      </c>
      <c r="AT118" s="30" t="s">
        <v>100</v>
      </c>
      <c r="AU118" s="30">
        <v>2</v>
      </c>
      <c r="AY118" s="30" t="s">
        <v>97</v>
      </c>
      <c r="BE118" s="30">
        <f>IF(N118="základná",J118,0)</f>
        <v>0</v>
      </c>
      <c r="BF118" s="30">
        <f>IF(N118="znížená",J118,0)</f>
        <v>0</v>
      </c>
      <c r="BG118" s="30">
        <f>IF(N118="zákl. prenesená",J118,0)</f>
        <v>0</v>
      </c>
      <c r="BH118" s="30">
        <f>IF(N118="zníž. prenesená",J118,0)</f>
        <v>0</v>
      </c>
      <c r="BI118" s="30">
        <f>IF(N118="nulová",J118,0)</f>
        <v>0</v>
      </c>
      <c r="BJ118" s="30">
        <v>1</v>
      </c>
    </row>
    <row r="119" s="32" customFormat="1">
      <c r="B119" s="545"/>
      <c r="C119" s="546" t="s">
        <v>612</v>
      </c>
      <c r="D119" s="546" t="s">
        <v>174</v>
      </c>
      <c r="E119" s="547" t="s">
        <v>613</v>
      </c>
      <c r="F119" s="547" t="s">
        <v>614</v>
      </c>
      <c r="G119" s="548" t="s">
        <v>185</v>
      </c>
      <c r="H119" s="549">
        <v>36</v>
      </c>
      <c r="I119" s="550"/>
      <c r="J119" s="551">
        <f>ROUND(H119*I119,2)</f>
        <v>0</v>
      </c>
      <c r="K119" s="519"/>
      <c r="L119" s="545"/>
      <c r="M119" s="552"/>
      <c r="N119" s="553" t="s">
        <v>36</v>
      </c>
      <c r="O119" s="554"/>
      <c r="P119" s="554">
        <f>H119*O119</f>
        <v>0</v>
      </c>
      <c r="Q119" s="554">
        <v>0.0025999999999999999</v>
      </c>
      <c r="R119" s="554">
        <f>H119*Q119</f>
        <v>0.093599999999999989</v>
      </c>
      <c r="S119" s="554">
        <v>0</v>
      </c>
      <c r="T119" s="555">
        <f>H119*S119</f>
        <v>0</v>
      </c>
      <c r="U119" s="556"/>
      <c r="AR119" s="32">
        <v>8</v>
      </c>
      <c r="AT119" s="32" t="s">
        <v>174</v>
      </c>
      <c r="AU119" s="32">
        <v>2</v>
      </c>
      <c r="AY119" s="32" t="s">
        <v>97</v>
      </c>
      <c r="BE119" s="32">
        <f>IF(N119="základná",J119,0)</f>
        <v>0</v>
      </c>
      <c r="BF119" s="32">
        <f>IF(N119="znížená",J119,0)</f>
        <v>0</v>
      </c>
      <c r="BG119" s="32">
        <f>IF(N119="zákl. prenesená",J119,0)</f>
        <v>0</v>
      </c>
      <c r="BH119" s="32">
        <f>IF(N119="zníž. prenesená",J119,0)</f>
        <v>0</v>
      </c>
      <c r="BI119" s="32">
        <f>IF(N119="nulová",J119,0)</f>
        <v>0</v>
      </c>
      <c r="BJ119" s="32">
        <v>1</v>
      </c>
    </row>
    <row r="120" s="30" customFormat="1" ht="24">
      <c r="B120" s="517"/>
      <c r="C120" s="518" t="s">
        <v>615</v>
      </c>
      <c r="D120" s="518" t="s">
        <v>100</v>
      </c>
      <c r="E120" s="519" t="s">
        <v>616</v>
      </c>
      <c r="F120" s="519" t="s">
        <v>617</v>
      </c>
      <c r="G120" s="520" t="s">
        <v>185</v>
      </c>
      <c r="H120" s="521">
        <v>36</v>
      </c>
      <c r="I120" s="522"/>
      <c r="J120" s="523">
        <f>ROUND(H120*I120,2)</f>
        <v>0</v>
      </c>
      <c r="K120" s="519"/>
      <c r="L120" s="517"/>
      <c r="M120" s="524"/>
      <c r="N120" s="525" t="s">
        <v>36</v>
      </c>
      <c r="O120" s="526"/>
      <c r="P120" s="526">
        <f>H120*O120</f>
        <v>0</v>
      </c>
      <c r="Q120" s="526">
        <v>0</v>
      </c>
      <c r="R120" s="526">
        <f>H120*Q120</f>
        <v>0</v>
      </c>
      <c r="S120" s="526">
        <v>0</v>
      </c>
      <c r="T120" s="527">
        <f>H120*S120</f>
        <v>0</v>
      </c>
      <c r="U120" s="528"/>
      <c r="AR120" s="30">
        <v>4</v>
      </c>
      <c r="AT120" s="30" t="s">
        <v>100</v>
      </c>
      <c r="AU120" s="30">
        <v>2</v>
      </c>
      <c r="AY120" s="30" t="s">
        <v>97</v>
      </c>
      <c r="BE120" s="30">
        <f>IF(N120="základná",J120,0)</f>
        <v>0</v>
      </c>
      <c r="BF120" s="30">
        <f>IF(N120="znížená",J120,0)</f>
        <v>0</v>
      </c>
      <c r="BG120" s="30">
        <f>IF(N120="zákl. prenesená",J120,0)</f>
        <v>0</v>
      </c>
      <c r="BH120" s="30">
        <f>IF(N120="zníž. prenesená",J120,0)</f>
        <v>0</v>
      </c>
      <c r="BI120" s="30">
        <f>IF(N120="nulová",J120,0)</f>
        <v>0</v>
      </c>
      <c r="BJ120" s="30">
        <v>1</v>
      </c>
    </row>
    <row r="121" s="32" customFormat="1">
      <c r="B121" s="545"/>
      <c r="C121" s="546" t="s">
        <v>618</v>
      </c>
      <c r="D121" s="546" t="s">
        <v>174</v>
      </c>
      <c r="E121" s="547" t="s">
        <v>619</v>
      </c>
      <c r="F121" s="547" t="s">
        <v>620</v>
      </c>
      <c r="G121" s="548" t="s">
        <v>185</v>
      </c>
      <c r="H121" s="549">
        <v>392</v>
      </c>
      <c r="I121" s="550"/>
      <c r="J121" s="551">
        <f>ROUND(H121*I121,2)</f>
        <v>0</v>
      </c>
      <c r="K121" s="519"/>
      <c r="L121" s="545"/>
      <c r="M121" s="552"/>
      <c r="N121" s="553" t="s">
        <v>36</v>
      </c>
      <c r="O121" s="554"/>
      <c r="P121" s="554">
        <f>H121*O121</f>
        <v>0</v>
      </c>
      <c r="Q121" s="554">
        <v>0.00175</v>
      </c>
      <c r="R121" s="554">
        <f>H121*Q121</f>
        <v>0.68600000000000005</v>
      </c>
      <c r="S121" s="554">
        <v>0</v>
      </c>
      <c r="T121" s="555">
        <f>H121*S121</f>
        <v>0</v>
      </c>
      <c r="U121" s="556"/>
      <c r="AR121" s="32">
        <v>8</v>
      </c>
      <c r="AT121" s="32" t="s">
        <v>174</v>
      </c>
      <c r="AU121" s="32">
        <v>2</v>
      </c>
      <c r="AY121" s="32" t="s">
        <v>97</v>
      </c>
      <c r="BE121" s="32">
        <f>IF(N121="základná",J121,0)</f>
        <v>0</v>
      </c>
      <c r="BF121" s="32">
        <f>IF(N121="znížená",J121,0)</f>
        <v>0</v>
      </c>
      <c r="BG121" s="32">
        <f>IF(N121="zákl. prenesená",J121,0)</f>
        <v>0</v>
      </c>
      <c r="BH121" s="32">
        <f>IF(N121="zníž. prenesená",J121,0)</f>
        <v>0</v>
      </c>
      <c r="BI121" s="32">
        <f>IF(N121="nulová",J121,0)</f>
        <v>0</v>
      </c>
      <c r="BJ121" s="32">
        <v>1</v>
      </c>
    </row>
    <row r="122" s="30" customFormat="1" ht="24">
      <c r="B122" s="517"/>
      <c r="C122" s="518" t="s">
        <v>621</v>
      </c>
      <c r="D122" s="518" t="s">
        <v>100</v>
      </c>
      <c r="E122" s="519" t="s">
        <v>622</v>
      </c>
      <c r="F122" s="519" t="s">
        <v>623</v>
      </c>
      <c r="G122" s="520" t="s">
        <v>185</v>
      </c>
      <c r="H122" s="521">
        <v>392</v>
      </c>
      <c r="I122" s="522"/>
      <c r="J122" s="523">
        <f>ROUND(H122*I122,2)</f>
        <v>0</v>
      </c>
      <c r="K122" s="519"/>
      <c r="L122" s="517"/>
      <c r="M122" s="524"/>
      <c r="N122" s="525" t="s">
        <v>36</v>
      </c>
      <c r="O122" s="526"/>
      <c r="P122" s="526">
        <f>H122*O122</f>
        <v>0</v>
      </c>
      <c r="Q122" s="526">
        <v>0</v>
      </c>
      <c r="R122" s="526">
        <f>H122*Q122</f>
        <v>0</v>
      </c>
      <c r="S122" s="526">
        <v>0</v>
      </c>
      <c r="T122" s="527">
        <f>H122*S122</f>
        <v>0</v>
      </c>
      <c r="U122" s="528"/>
      <c r="AR122" s="30">
        <v>4</v>
      </c>
      <c r="AT122" s="30" t="s">
        <v>100</v>
      </c>
      <c r="AU122" s="30">
        <v>2</v>
      </c>
      <c r="AY122" s="30" t="s">
        <v>97</v>
      </c>
      <c r="BE122" s="30">
        <f>IF(N122="základná",J122,0)</f>
        <v>0</v>
      </c>
      <c r="BF122" s="30">
        <f>IF(N122="znížená",J122,0)</f>
        <v>0</v>
      </c>
      <c r="BG122" s="30">
        <f>IF(N122="zákl. prenesená",J122,0)</f>
        <v>0</v>
      </c>
      <c r="BH122" s="30">
        <f>IF(N122="zníž. prenesená",J122,0)</f>
        <v>0</v>
      </c>
      <c r="BI122" s="30">
        <f>IF(N122="nulová",J122,0)</f>
        <v>0</v>
      </c>
      <c r="BJ122" s="30">
        <v>1</v>
      </c>
    </row>
    <row r="123" s="32" customFormat="1">
      <c r="B123" s="545"/>
      <c r="C123" s="546" t="s">
        <v>624</v>
      </c>
      <c r="D123" s="546" t="s">
        <v>174</v>
      </c>
      <c r="E123" s="547" t="s">
        <v>625</v>
      </c>
      <c r="F123" s="547" t="s">
        <v>626</v>
      </c>
      <c r="G123" s="548" t="s">
        <v>287</v>
      </c>
      <c r="H123" s="549">
        <v>1</v>
      </c>
      <c r="I123" s="550"/>
      <c r="J123" s="551">
        <f>ROUND(H123*I123,2)</f>
        <v>0</v>
      </c>
      <c r="K123" s="519"/>
      <c r="L123" s="545"/>
      <c r="M123" s="552"/>
      <c r="N123" s="553" t="s">
        <v>36</v>
      </c>
      <c r="O123" s="554"/>
      <c r="P123" s="554">
        <f>H123*O123</f>
        <v>0</v>
      </c>
      <c r="Q123" s="554">
        <v>0</v>
      </c>
      <c r="R123" s="554">
        <f>H123*Q123</f>
        <v>0</v>
      </c>
      <c r="S123" s="554">
        <v>0</v>
      </c>
      <c r="T123" s="555">
        <f>H123*S123</f>
        <v>0</v>
      </c>
      <c r="U123" s="556"/>
      <c r="AR123" s="32">
        <v>8</v>
      </c>
      <c r="AT123" s="32" t="s">
        <v>174</v>
      </c>
      <c r="AU123" s="32">
        <v>2</v>
      </c>
      <c r="AY123" s="32" t="s">
        <v>97</v>
      </c>
      <c r="BE123" s="32">
        <f>IF(N123="základná",J123,0)</f>
        <v>0</v>
      </c>
      <c r="BF123" s="32">
        <f>IF(N123="znížená",J123,0)</f>
        <v>0</v>
      </c>
      <c r="BG123" s="32">
        <f>IF(N123="zákl. prenesená",J123,0)</f>
        <v>0</v>
      </c>
      <c r="BH123" s="32">
        <f>IF(N123="zníž. prenesená",J123,0)</f>
        <v>0</v>
      </c>
      <c r="BI123" s="32">
        <f>IF(N123="nulová",J123,0)</f>
        <v>0</v>
      </c>
      <c r="BJ123" s="32">
        <v>1</v>
      </c>
    </row>
    <row r="124" s="32" customFormat="1" ht="24">
      <c r="B124" s="545"/>
      <c r="C124" s="546" t="s">
        <v>627</v>
      </c>
      <c r="D124" s="546" t="s">
        <v>174</v>
      </c>
      <c r="E124" s="547" t="s">
        <v>628</v>
      </c>
      <c r="F124" s="547" t="s">
        <v>629</v>
      </c>
      <c r="G124" s="548" t="s">
        <v>208</v>
      </c>
      <c r="H124" s="549">
        <v>1</v>
      </c>
      <c r="I124" s="550"/>
      <c r="J124" s="551">
        <f>ROUND(H124*I124,2)</f>
        <v>0</v>
      </c>
      <c r="K124" s="519"/>
      <c r="L124" s="545"/>
      <c r="M124" s="552"/>
      <c r="N124" s="553" t="s">
        <v>36</v>
      </c>
      <c r="O124" s="554"/>
      <c r="P124" s="554">
        <f>H124*O124</f>
        <v>0</v>
      </c>
      <c r="Q124" s="554">
        <v>0</v>
      </c>
      <c r="R124" s="554">
        <f>H124*Q124</f>
        <v>0</v>
      </c>
      <c r="S124" s="554">
        <v>0</v>
      </c>
      <c r="T124" s="555">
        <f>H124*S124</f>
        <v>0</v>
      </c>
      <c r="U124" s="556"/>
      <c r="AR124" s="32">
        <v>8</v>
      </c>
      <c r="AT124" s="32" t="s">
        <v>174</v>
      </c>
      <c r="AU124" s="32">
        <v>2</v>
      </c>
      <c r="AY124" s="32" t="s">
        <v>97</v>
      </c>
      <c r="BE124" s="32">
        <f>IF(N124="základná",J124,0)</f>
        <v>0</v>
      </c>
      <c r="BF124" s="32">
        <f>IF(N124="znížená",J124,0)</f>
        <v>0</v>
      </c>
      <c r="BG124" s="32">
        <f>IF(N124="zákl. prenesená",J124,0)</f>
        <v>0</v>
      </c>
      <c r="BH124" s="32">
        <f>IF(N124="zníž. prenesená",J124,0)</f>
        <v>0</v>
      </c>
      <c r="BI124" s="32">
        <f>IF(N124="nulová",J124,0)</f>
        <v>0</v>
      </c>
      <c r="BJ124" s="32">
        <v>1</v>
      </c>
    </row>
    <row r="125" s="30" customFormat="1">
      <c r="B125" s="517"/>
      <c r="C125" s="518" t="s">
        <v>630</v>
      </c>
      <c r="D125" s="518" t="s">
        <v>100</v>
      </c>
      <c r="E125" s="519" t="s">
        <v>631</v>
      </c>
      <c r="F125" s="519" t="s">
        <v>632</v>
      </c>
      <c r="G125" s="520" t="s">
        <v>208</v>
      </c>
      <c r="H125" s="521">
        <v>1</v>
      </c>
      <c r="I125" s="522"/>
      <c r="J125" s="523">
        <f>ROUND(H125*I125,2)</f>
        <v>0</v>
      </c>
      <c r="K125" s="519"/>
      <c r="L125" s="517"/>
      <c r="M125" s="524"/>
      <c r="N125" s="525" t="s">
        <v>36</v>
      </c>
      <c r="O125" s="526"/>
      <c r="P125" s="526">
        <f>H125*O125</f>
        <v>0</v>
      </c>
      <c r="Q125" s="526">
        <v>5.1539999999999998E-05</v>
      </c>
      <c r="R125" s="526">
        <f>H125*Q125</f>
        <v>5.1539999999999998E-05</v>
      </c>
      <c r="S125" s="526">
        <v>0</v>
      </c>
      <c r="T125" s="527">
        <f>H125*S125</f>
        <v>0</v>
      </c>
      <c r="U125" s="528"/>
      <c r="AR125" s="30">
        <v>16</v>
      </c>
      <c r="AT125" s="30" t="s">
        <v>100</v>
      </c>
      <c r="AU125" s="30">
        <v>2</v>
      </c>
      <c r="AY125" s="30" t="s">
        <v>97</v>
      </c>
      <c r="BE125" s="30">
        <f>IF(N125="základná",J125,0)</f>
        <v>0</v>
      </c>
      <c r="BF125" s="30">
        <f>IF(N125="znížená",J125,0)</f>
        <v>0</v>
      </c>
      <c r="BG125" s="30">
        <f>IF(N125="zákl. prenesená",J125,0)</f>
        <v>0</v>
      </c>
      <c r="BH125" s="30">
        <f>IF(N125="zníž. prenesená",J125,0)</f>
        <v>0</v>
      </c>
      <c r="BI125" s="30">
        <f>IF(N125="nulová",J125,0)</f>
        <v>0</v>
      </c>
      <c r="BJ125" s="30">
        <v>1</v>
      </c>
    </row>
    <row r="126" s="29" customFormat="1" ht="23.1" customHeight="1">
      <c r="B126" s="508"/>
      <c r="C126" s="509"/>
      <c r="D126" s="498" t="s">
        <v>62</v>
      </c>
      <c r="E126" s="510" t="s">
        <v>633</v>
      </c>
      <c r="F126" s="511" t="s">
        <v>634</v>
      </c>
      <c r="G126" s="512"/>
      <c r="H126" s="513"/>
      <c r="I126" s="514"/>
      <c r="J126" s="514">
        <f>SUM(J127:J143)</f>
        <v>0</v>
      </c>
      <c r="K126" s="511"/>
      <c r="L126" s="508"/>
      <c r="M126" s="515"/>
      <c r="N126" s="504"/>
      <c r="O126" s="505"/>
      <c r="P126" s="505">
        <f>SUM(P127:P143)</f>
        <v>0</v>
      </c>
      <c r="Q126" s="505"/>
      <c r="R126" s="505">
        <f>SUM(R127:R143)</f>
        <v>34.828961999999997</v>
      </c>
      <c r="S126" s="505"/>
      <c r="T126" s="506">
        <f>SUM(T127:T143)</f>
        <v>0</v>
      </c>
      <c r="U126" s="516"/>
      <c r="AR126" s="29">
        <v>1</v>
      </c>
      <c r="AT126" s="29" t="s">
        <v>62</v>
      </c>
      <c r="AU126" s="29">
        <v>1</v>
      </c>
      <c r="AY126" s="29" t="s">
        <v>97</v>
      </c>
      <c r="BJ126" s="29">
        <v>0</v>
      </c>
    </row>
    <row r="127" s="32" customFormat="1">
      <c r="B127" s="545"/>
      <c r="C127" s="546" t="s">
        <v>635</v>
      </c>
      <c r="D127" s="546" t="s">
        <v>174</v>
      </c>
      <c r="E127" s="547" t="s">
        <v>636</v>
      </c>
      <c r="F127" s="547" t="s">
        <v>637</v>
      </c>
      <c r="G127" s="548" t="s">
        <v>208</v>
      </c>
      <c r="H127" s="549">
        <v>8</v>
      </c>
      <c r="I127" s="550"/>
      <c r="J127" s="551">
        <f>ROUND(H127*I127,2)</f>
        <v>0</v>
      </c>
      <c r="K127" s="519"/>
      <c r="L127" s="545"/>
      <c r="M127" s="552"/>
      <c r="N127" s="553" t="s">
        <v>36</v>
      </c>
      <c r="O127" s="554"/>
      <c r="P127" s="554">
        <f>H127*O127</f>
        <v>0</v>
      </c>
      <c r="Q127" s="554">
        <v>0</v>
      </c>
      <c r="R127" s="554">
        <f>H127*Q127</f>
        <v>0</v>
      </c>
      <c r="S127" s="554">
        <v>0</v>
      </c>
      <c r="T127" s="555">
        <f>H127*S127</f>
        <v>0</v>
      </c>
      <c r="U127" s="556"/>
      <c r="AR127" s="32">
        <v>8</v>
      </c>
      <c r="AT127" s="32" t="s">
        <v>174</v>
      </c>
      <c r="AU127" s="32">
        <v>2</v>
      </c>
      <c r="AY127" s="32" t="s">
        <v>97</v>
      </c>
      <c r="BE127" s="32">
        <f>IF(N127="základná",J127,0)</f>
        <v>0</v>
      </c>
      <c r="BF127" s="32">
        <f>IF(N127="znížená",J127,0)</f>
        <v>0</v>
      </c>
      <c r="BG127" s="32">
        <f>IF(N127="zákl. prenesená",J127,0)</f>
        <v>0</v>
      </c>
      <c r="BH127" s="32">
        <f>IF(N127="zníž. prenesená",J127,0)</f>
        <v>0</v>
      </c>
      <c r="BI127" s="32">
        <f>IF(N127="nulová",J127,0)</f>
        <v>0</v>
      </c>
      <c r="BJ127" s="32">
        <v>1</v>
      </c>
    </row>
    <row r="128" s="30" customFormat="1">
      <c r="B128" s="517"/>
      <c r="C128" s="518" t="s">
        <v>638</v>
      </c>
      <c r="D128" s="518" t="s">
        <v>100</v>
      </c>
      <c r="E128" s="519" t="s">
        <v>639</v>
      </c>
      <c r="F128" s="519" t="s">
        <v>640</v>
      </c>
      <c r="G128" s="520" t="s">
        <v>208</v>
      </c>
      <c r="H128" s="521">
        <v>8</v>
      </c>
      <c r="I128" s="522"/>
      <c r="J128" s="523">
        <f>ROUND(H128*I128,2)</f>
        <v>0</v>
      </c>
      <c r="K128" s="519"/>
      <c r="L128" s="517"/>
      <c r="M128" s="524"/>
      <c r="N128" s="525" t="s">
        <v>36</v>
      </c>
      <c r="O128" s="526"/>
      <c r="P128" s="526">
        <f>H128*O128</f>
        <v>0</v>
      </c>
      <c r="Q128" s="526">
        <v>0</v>
      </c>
      <c r="R128" s="526">
        <f>H128*Q128</f>
        <v>0</v>
      </c>
      <c r="S128" s="526">
        <v>0</v>
      </c>
      <c r="T128" s="527">
        <f>H128*S128</f>
        <v>0</v>
      </c>
      <c r="U128" s="528"/>
      <c r="AR128" s="30">
        <v>4</v>
      </c>
      <c r="AT128" s="30" t="s">
        <v>100</v>
      </c>
      <c r="AU128" s="30">
        <v>2</v>
      </c>
      <c r="AY128" s="30" t="s">
        <v>97</v>
      </c>
      <c r="BE128" s="30">
        <f>IF(N128="základná",J128,0)</f>
        <v>0</v>
      </c>
      <c r="BF128" s="30">
        <f>IF(N128="znížená",J128,0)</f>
        <v>0</v>
      </c>
      <c r="BG128" s="30">
        <f>IF(N128="zákl. prenesená",J128,0)</f>
        <v>0</v>
      </c>
      <c r="BH128" s="30">
        <f>IF(N128="zníž. prenesená",J128,0)</f>
        <v>0</v>
      </c>
      <c r="BI128" s="30">
        <f>IF(N128="nulová",J128,0)</f>
        <v>0</v>
      </c>
      <c r="BJ128" s="30">
        <v>1</v>
      </c>
    </row>
    <row r="129" s="32" customFormat="1" ht="24">
      <c r="B129" s="545"/>
      <c r="C129" s="546" t="s">
        <v>641</v>
      </c>
      <c r="D129" s="546" t="s">
        <v>174</v>
      </c>
      <c r="E129" s="547" t="s">
        <v>642</v>
      </c>
      <c r="F129" s="547" t="s">
        <v>643</v>
      </c>
      <c r="G129" s="548" t="s">
        <v>208</v>
      </c>
      <c r="H129" s="549">
        <v>6</v>
      </c>
      <c r="I129" s="550"/>
      <c r="J129" s="551">
        <f>ROUND(H129*I129,2)</f>
        <v>0</v>
      </c>
      <c r="K129" s="519"/>
      <c r="L129" s="545"/>
      <c r="M129" s="552"/>
      <c r="N129" s="553" t="s">
        <v>36</v>
      </c>
      <c r="O129" s="554"/>
      <c r="P129" s="554">
        <f>H129*O129</f>
        <v>0</v>
      </c>
      <c r="Q129" s="554">
        <v>0</v>
      </c>
      <c r="R129" s="554">
        <f>H129*Q129</f>
        <v>0</v>
      </c>
      <c r="S129" s="554">
        <v>0</v>
      </c>
      <c r="T129" s="555">
        <f>H129*S129</f>
        <v>0</v>
      </c>
      <c r="U129" s="556"/>
      <c r="AR129" s="32">
        <v>8</v>
      </c>
      <c r="AT129" s="32" t="s">
        <v>174</v>
      </c>
      <c r="AU129" s="32">
        <v>2</v>
      </c>
      <c r="AY129" s="32" t="s">
        <v>97</v>
      </c>
      <c r="BE129" s="32">
        <f>IF(N129="základná",J129,0)</f>
        <v>0</v>
      </c>
      <c r="BF129" s="32">
        <f>IF(N129="znížená",J129,0)</f>
        <v>0</v>
      </c>
      <c r="BG129" s="32">
        <f>IF(N129="zákl. prenesená",J129,0)</f>
        <v>0</v>
      </c>
      <c r="BH129" s="32">
        <f>IF(N129="zníž. prenesená",J129,0)</f>
        <v>0</v>
      </c>
      <c r="BI129" s="32">
        <f>IF(N129="nulová",J129,0)</f>
        <v>0</v>
      </c>
      <c r="BJ129" s="32">
        <v>1</v>
      </c>
    </row>
    <row r="130" s="30" customFormat="1">
      <c r="B130" s="517"/>
      <c r="C130" s="518" t="s">
        <v>644</v>
      </c>
      <c r="D130" s="518" t="s">
        <v>100</v>
      </c>
      <c r="E130" s="519" t="s">
        <v>645</v>
      </c>
      <c r="F130" s="519" t="s">
        <v>640</v>
      </c>
      <c r="G130" s="520" t="s">
        <v>208</v>
      </c>
      <c r="H130" s="521">
        <v>6</v>
      </c>
      <c r="I130" s="522"/>
      <c r="J130" s="523">
        <f>ROUND(H130*I130,2)</f>
        <v>0</v>
      </c>
      <c r="K130" s="519"/>
      <c r="L130" s="517"/>
      <c r="M130" s="524"/>
      <c r="N130" s="525" t="s">
        <v>36</v>
      </c>
      <c r="O130" s="526"/>
      <c r="P130" s="526">
        <f>H130*O130</f>
        <v>0</v>
      </c>
      <c r="Q130" s="526">
        <v>0</v>
      </c>
      <c r="R130" s="526">
        <f>H130*Q130</f>
        <v>0</v>
      </c>
      <c r="S130" s="526">
        <v>0</v>
      </c>
      <c r="T130" s="527">
        <f>H130*S130</f>
        <v>0</v>
      </c>
      <c r="U130" s="528"/>
      <c r="AR130" s="30">
        <v>4</v>
      </c>
      <c r="AT130" s="30" t="s">
        <v>100</v>
      </c>
      <c r="AU130" s="30">
        <v>2</v>
      </c>
      <c r="AY130" s="30" t="s">
        <v>97</v>
      </c>
      <c r="BE130" s="30">
        <f>IF(N130="základná",J130,0)</f>
        <v>0</v>
      </c>
      <c r="BF130" s="30">
        <f>IF(N130="znížená",J130,0)</f>
        <v>0</v>
      </c>
      <c r="BG130" s="30">
        <f>IF(N130="zákl. prenesená",J130,0)</f>
        <v>0</v>
      </c>
      <c r="BH130" s="30">
        <f>IF(N130="zníž. prenesená",J130,0)</f>
        <v>0</v>
      </c>
      <c r="BI130" s="30">
        <f>IF(N130="nulová",J130,0)</f>
        <v>0</v>
      </c>
      <c r="BJ130" s="30">
        <v>1</v>
      </c>
    </row>
    <row r="131" s="32" customFormat="1">
      <c r="B131" s="545"/>
      <c r="C131" s="546" t="s">
        <v>646</v>
      </c>
      <c r="D131" s="546" t="s">
        <v>174</v>
      </c>
      <c r="E131" s="547" t="s">
        <v>647</v>
      </c>
      <c r="F131" s="547" t="s">
        <v>648</v>
      </c>
      <c r="G131" s="548" t="s">
        <v>208</v>
      </c>
      <c r="H131" s="549">
        <v>6</v>
      </c>
      <c r="I131" s="550"/>
      <c r="J131" s="551">
        <f>ROUND(H131*I131,2)</f>
        <v>0</v>
      </c>
      <c r="K131" s="519"/>
      <c r="L131" s="545"/>
      <c r="M131" s="552"/>
      <c r="N131" s="553" t="s">
        <v>36</v>
      </c>
      <c r="O131" s="554"/>
      <c r="P131" s="554">
        <f>H131*O131</f>
        <v>0</v>
      </c>
      <c r="Q131" s="554">
        <v>0</v>
      </c>
      <c r="R131" s="554">
        <f>H131*Q131</f>
        <v>0</v>
      </c>
      <c r="S131" s="554">
        <v>0</v>
      </c>
      <c r="T131" s="555">
        <f>H131*S131</f>
        <v>0</v>
      </c>
      <c r="U131" s="556"/>
      <c r="AR131" s="32">
        <v>8</v>
      </c>
      <c r="AT131" s="32" t="s">
        <v>174</v>
      </c>
      <c r="AU131" s="32">
        <v>2</v>
      </c>
      <c r="AY131" s="32" t="s">
        <v>97</v>
      </c>
      <c r="BE131" s="32">
        <f>IF(N131="základná",J131,0)</f>
        <v>0</v>
      </c>
      <c r="BF131" s="32">
        <f>IF(N131="znížená",J131,0)</f>
        <v>0</v>
      </c>
      <c r="BG131" s="32">
        <f>IF(N131="zákl. prenesená",J131,0)</f>
        <v>0</v>
      </c>
      <c r="BH131" s="32">
        <f>IF(N131="zníž. prenesená",J131,0)</f>
        <v>0</v>
      </c>
      <c r="BI131" s="32">
        <f>IF(N131="nulová",J131,0)</f>
        <v>0</v>
      </c>
      <c r="BJ131" s="32">
        <v>1</v>
      </c>
    </row>
    <row r="132" s="30" customFormat="1">
      <c r="B132" s="517"/>
      <c r="C132" s="518" t="s">
        <v>649</v>
      </c>
      <c r="D132" s="518" t="s">
        <v>100</v>
      </c>
      <c r="E132" s="519" t="s">
        <v>650</v>
      </c>
      <c r="F132" s="519" t="s">
        <v>651</v>
      </c>
      <c r="G132" s="520" t="s">
        <v>208</v>
      </c>
      <c r="H132" s="521">
        <v>6</v>
      </c>
      <c r="I132" s="522"/>
      <c r="J132" s="523">
        <f>ROUND(H132*I132,2)</f>
        <v>0</v>
      </c>
      <c r="K132" s="519"/>
      <c r="L132" s="517"/>
      <c r="M132" s="524"/>
      <c r="N132" s="525" t="s">
        <v>36</v>
      </c>
      <c r="O132" s="526"/>
      <c r="P132" s="526">
        <f>H132*O132</f>
        <v>0</v>
      </c>
      <c r="Q132" s="526">
        <v>1.9999999999999999E-06</v>
      </c>
      <c r="R132" s="526">
        <f>H132*Q132</f>
        <v>1.2E-05</v>
      </c>
      <c r="S132" s="526">
        <v>0</v>
      </c>
      <c r="T132" s="527">
        <f>H132*S132</f>
        <v>0</v>
      </c>
      <c r="U132" s="528"/>
      <c r="AR132" s="30">
        <v>4</v>
      </c>
      <c r="AT132" s="30" t="s">
        <v>100</v>
      </c>
      <c r="AU132" s="30">
        <v>2</v>
      </c>
      <c r="AY132" s="30" t="s">
        <v>97</v>
      </c>
      <c r="BE132" s="30">
        <f>IF(N132="základná",J132,0)</f>
        <v>0</v>
      </c>
      <c r="BF132" s="30">
        <f>IF(N132="znížená",J132,0)</f>
        <v>0</v>
      </c>
      <c r="BG132" s="30">
        <f>IF(N132="zákl. prenesená",J132,0)</f>
        <v>0</v>
      </c>
      <c r="BH132" s="30">
        <f>IF(N132="zníž. prenesená",J132,0)</f>
        <v>0</v>
      </c>
      <c r="BI132" s="30">
        <f>IF(N132="nulová",J132,0)</f>
        <v>0</v>
      </c>
      <c r="BJ132" s="30">
        <v>1</v>
      </c>
    </row>
    <row r="133" s="32" customFormat="1">
      <c r="B133" s="545"/>
      <c r="C133" s="546" t="s">
        <v>652</v>
      </c>
      <c r="D133" s="546" t="s">
        <v>174</v>
      </c>
      <c r="E133" s="547" t="s">
        <v>653</v>
      </c>
      <c r="F133" s="547" t="s">
        <v>654</v>
      </c>
      <c r="G133" s="548" t="s">
        <v>208</v>
      </c>
      <c r="H133" s="549">
        <v>1</v>
      </c>
      <c r="I133" s="550"/>
      <c r="J133" s="551">
        <f>ROUND(H133*I133,2)</f>
        <v>0</v>
      </c>
      <c r="K133" s="519"/>
      <c r="L133" s="545"/>
      <c r="M133" s="552"/>
      <c r="N133" s="553" t="s">
        <v>36</v>
      </c>
      <c r="O133" s="554"/>
      <c r="P133" s="554">
        <f>H133*O133</f>
        <v>0</v>
      </c>
      <c r="Q133" s="554">
        <v>0</v>
      </c>
      <c r="R133" s="554">
        <f>H133*Q133</f>
        <v>0</v>
      </c>
      <c r="S133" s="554">
        <v>0</v>
      </c>
      <c r="T133" s="555">
        <f>H133*S133</f>
        <v>0</v>
      </c>
      <c r="U133" s="556"/>
      <c r="AR133" s="32">
        <v>8</v>
      </c>
      <c r="AT133" s="32" t="s">
        <v>174</v>
      </c>
      <c r="AU133" s="32">
        <v>2</v>
      </c>
      <c r="AY133" s="32" t="s">
        <v>97</v>
      </c>
      <c r="BE133" s="32">
        <f>IF(N133="základná",J133,0)</f>
        <v>0</v>
      </c>
      <c r="BF133" s="32">
        <f>IF(N133="znížená",J133,0)</f>
        <v>0</v>
      </c>
      <c r="BG133" s="32">
        <f>IF(N133="zákl. prenesená",J133,0)</f>
        <v>0</v>
      </c>
      <c r="BH133" s="32">
        <f>IF(N133="zníž. prenesená",J133,0)</f>
        <v>0</v>
      </c>
      <c r="BI133" s="32">
        <f>IF(N133="nulová",J133,0)</f>
        <v>0</v>
      </c>
      <c r="BJ133" s="32">
        <v>1</v>
      </c>
    </row>
    <row r="134" s="30" customFormat="1" ht="24">
      <c r="B134" s="517"/>
      <c r="C134" s="518" t="s">
        <v>655</v>
      </c>
      <c r="D134" s="518" t="s">
        <v>100</v>
      </c>
      <c r="E134" s="519" t="s">
        <v>656</v>
      </c>
      <c r="F134" s="519" t="s">
        <v>657</v>
      </c>
      <c r="G134" s="520" t="s">
        <v>208</v>
      </c>
      <c r="H134" s="521">
        <v>1</v>
      </c>
      <c r="I134" s="522"/>
      <c r="J134" s="523">
        <f>ROUND(H134*I134,2)</f>
        <v>0</v>
      </c>
      <c r="K134" s="519"/>
      <c r="L134" s="517"/>
      <c r="M134" s="524"/>
      <c r="N134" s="525" t="s">
        <v>36</v>
      </c>
      <c r="O134" s="526"/>
      <c r="P134" s="526">
        <f>H134*O134</f>
        <v>0</v>
      </c>
      <c r="Q134" s="526">
        <v>0</v>
      </c>
      <c r="R134" s="526">
        <f>H134*Q134</f>
        <v>0</v>
      </c>
      <c r="S134" s="526">
        <v>0</v>
      </c>
      <c r="T134" s="527">
        <f>H134*S134</f>
        <v>0</v>
      </c>
      <c r="U134" s="528"/>
      <c r="AR134" s="30">
        <v>4</v>
      </c>
      <c r="AT134" s="30" t="s">
        <v>100</v>
      </c>
      <c r="AU134" s="30">
        <v>2</v>
      </c>
      <c r="AY134" s="30" t="s">
        <v>97</v>
      </c>
      <c r="BE134" s="30">
        <f>IF(N134="základná",J134,0)</f>
        <v>0</v>
      </c>
      <c r="BF134" s="30">
        <f>IF(N134="znížená",J134,0)</f>
        <v>0</v>
      </c>
      <c r="BG134" s="30">
        <f>IF(N134="zákl. prenesená",J134,0)</f>
        <v>0</v>
      </c>
      <c r="BH134" s="30">
        <f>IF(N134="zníž. prenesená",J134,0)</f>
        <v>0</v>
      </c>
      <c r="BI134" s="30">
        <f>IF(N134="nulová",J134,0)</f>
        <v>0</v>
      </c>
      <c r="BJ134" s="30">
        <v>1</v>
      </c>
    </row>
    <row r="135" s="32" customFormat="1">
      <c r="B135" s="545"/>
      <c r="C135" s="546" t="s">
        <v>658</v>
      </c>
      <c r="D135" s="546" t="s">
        <v>174</v>
      </c>
      <c r="E135" s="547" t="s">
        <v>659</v>
      </c>
      <c r="F135" s="547" t="s">
        <v>660</v>
      </c>
      <c r="G135" s="548" t="s">
        <v>208</v>
      </c>
      <c r="H135" s="549">
        <v>1</v>
      </c>
      <c r="I135" s="550"/>
      <c r="J135" s="551">
        <f>ROUND(H135*I135,2)</f>
        <v>0</v>
      </c>
      <c r="K135" s="519"/>
      <c r="L135" s="545"/>
      <c r="M135" s="552"/>
      <c r="N135" s="553" t="s">
        <v>36</v>
      </c>
      <c r="O135" s="554"/>
      <c r="P135" s="554">
        <f>H135*O135</f>
        <v>0</v>
      </c>
      <c r="Q135" s="554">
        <v>0.00095</v>
      </c>
      <c r="R135" s="554">
        <f>H135*Q135</f>
        <v>0.00095</v>
      </c>
      <c r="S135" s="554">
        <v>0</v>
      </c>
      <c r="T135" s="555">
        <f>H135*S135</f>
        <v>0</v>
      </c>
      <c r="U135" s="556"/>
      <c r="AR135" s="32">
        <v>8</v>
      </c>
      <c r="AT135" s="32" t="s">
        <v>174</v>
      </c>
      <c r="AU135" s="32">
        <v>2</v>
      </c>
      <c r="AY135" s="32" t="s">
        <v>97</v>
      </c>
      <c r="BE135" s="32">
        <f>IF(N135="základná",J135,0)</f>
        <v>0</v>
      </c>
      <c r="BF135" s="32">
        <f>IF(N135="znížená",J135,0)</f>
        <v>0</v>
      </c>
      <c r="BG135" s="32">
        <f>IF(N135="zákl. prenesená",J135,0)</f>
        <v>0</v>
      </c>
      <c r="BH135" s="32">
        <f>IF(N135="zníž. prenesená",J135,0)</f>
        <v>0</v>
      </c>
      <c r="BI135" s="32">
        <f>IF(N135="nulová",J135,0)</f>
        <v>0</v>
      </c>
      <c r="BJ135" s="32">
        <v>1</v>
      </c>
    </row>
    <row r="136" s="30" customFormat="1">
      <c r="B136" s="517"/>
      <c r="C136" s="518" t="s">
        <v>661</v>
      </c>
      <c r="D136" s="518" t="s">
        <v>100</v>
      </c>
      <c r="E136" s="519" t="s">
        <v>662</v>
      </c>
      <c r="F136" s="519" t="s">
        <v>663</v>
      </c>
      <c r="G136" s="520" t="s">
        <v>208</v>
      </c>
      <c r="H136" s="521">
        <v>1</v>
      </c>
      <c r="I136" s="522"/>
      <c r="J136" s="523">
        <f>ROUND(H136*I136,2)</f>
        <v>0</v>
      </c>
      <c r="K136" s="519"/>
      <c r="L136" s="517"/>
      <c r="M136" s="524"/>
      <c r="N136" s="525" t="s">
        <v>36</v>
      </c>
      <c r="O136" s="526"/>
      <c r="P136" s="526">
        <f>H136*O136</f>
        <v>0</v>
      </c>
      <c r="Q136" s="526">
        <v>0</v>
      </c>
      <c r="R136" s="526">
        <f>H136*Q136</f>
        <v>0</v>
      </c>
      <c r="S136" s="526">
        <v>0</v>
      </c>
      <c r="T136" s="527">
        <f>H136*S136</f>
        <v>0</v>
      </c>
      <c r="U136" s="528"/>
      <c r="AR136" s="30">
        <v>4</v>
      </c>
      <c r="AT136" s="30" t="s">
        <v>100</v>
      </c>
      <c r="AU136" s="30">
        <v>2</v>
      </c>
      <c r="AY136" s="30" t="s">
        <v>97</v>
      </c>
      <c r="BE136" s="30">
        <f>IF(N136="základná",J136,0)</f>
        <v>0</v>
      </c>
      <c r="BF136" s="30">
        <f>IF(N136="znížená",J136,0)</f>
        <v>0</v>
      </c>
      <c r="BG136" s="30">
        <f>IF(N136="zákl. prenesená",J136,0)</f>
        <v>0</v>
      </c>
      <c r="BH136" s="30">
        <f>IF(N136="zníž. prenesená",J136,0)</f>
        <v>0</v>
      </c>
      <c r="BI136" s="30">
        <f>IF(N136="nulová",J136,0)</f>
        <v>0</v>
      </c>
      <c r="BJ136" s="30">
        <v>1</v>
      </c>
    </row>
    <row r="137" s="32" customFormat="1" ht="24">
      <c r="B137" s="545"/>
      <c r="C137" s="546" t="s">
        <v>664</v>
      </c>
      <c r="D137" s="546" t="s">
        <v>174</v>
      </c>
      <c r="E137" s="547" t="s">
        <v>665</v>
      </c>
      <c r="F137" s="547" t="s">
        <v>666</v>
      </c>
      <c r="G137" s="548" t="s">
        <v>208</v>
      </c>
      <c r="H137" s="549">
        <v>14</v>
      </c>
      <c r="I137" s="550"/>
      <c r="J137" s="551">
        <f>ROUND(H137*I137,2)</f>
        <v>0</v>
      </c>
      <c r="K137" s="519"/>
      <c r="L137" s="545"/>
      <c r="M137" s="552"/>
      <c r="N137" s="553" t="s">
        <v>36</v>
      </c>
      <c r="O137" s="554"/>
      <c r="P137" s="554">
        <f>H137*O137</f>
        <v>0</v>
      </c>
      <c r="Q137" s="554">
        <v>0.002</v>
      </c>
      <c r="R137" s="554">
        <f>H137*Q137</f>
        <v>0.028000000000000001</v>
      </c>
      <c r="S137" s="554">
        <v>0</v>
      </c>
      <c r="T137" s="555">
        <f>H137*S137</f>
        <v>0</v>
      </c>
      <c r="U137" s="556"/>
      <c r="AR137" s="32">
        <v>8</v>
      </c>
      <c r="AT137" s="32" t="s">
        <v>174</v>
      </c>
      <c r="AU137" s="32">
        <v>2</v>
      </c>
      <c r="AY137" s="32" t="s">
        <v>97</v>
      </c>
      <c r="BE137" s="32">
        <f>IF(N137="základná",J137,0)</f>
        <v>0</v>
      </c>
      <c r="BF137" s="32">
        <f>IF(N137="znížená",J137,0)</f>
        <v>0</v>
      </c>
      <c r="BG137" s="32">
        <f>IF(N137="zákl. prenesená",J137,0)</f>
        <v>0</v>
      </c>
      <c r="BH137" s="32">
        <f>IF(N137="zníž. prenesená",J137,0)</f>
        <v>0</v>
      </c>
      <c r="BI137" s="32">
        <f>IF(N137="nulová",J137,0)</f>
        <v>0</v>
      </c>
      <c r="BJ137" s="32">
        <v>1</v>
      </c>
    </row>
    <row r="138" s="30" customFormat="1" ht="24">
      <c r="B138" s="517"/>
      <c r="C138" s="518" t="s">
        <v>667</v>
      </c>
      <c r="D138" s="518" t="s">
        <v>100</v>
      </c>
      <c r="E138" s="519" t="s">
        <v>668</v>
      </c>
      <c r="F138" s="519" t="s">
        <v>669</v>
      </c>
      <c r="G138" s="520" t="s">
        <v>208</v>
      </c>
      <c r="H138" s="521">
        <v>14</v>
      </c>
      <c r="I138" s="522"/>
      <c r="J138" s="523">
        <f>ROUND(H138*I138,2)</f>
        <v>0</v>
      </c>
      <c r="K138" s="519"/>
      <c r="L138" s="517"/>
      <c r="M138" s="524"/>
      <c r="N138" s="525" t="s">
        <v>36</v>
      </c>
      <c r="O138" s="526"/>
      <c r="P138" s="526">
        <f>H138*O138</f>
        <v>0</v>
      </c>
      <c r="Q138" s="526">
        <v>0</v>
      </c>
      <c r="R138" s="526">
        <f>H138*Q138</f>
        <v>0</v>
      </c>
      <c r="S138" s="526">
        <v>0</v>
      </c>
      <c r="T138" s="527">
        <f>H138*S138</f>
        <v>0</v>
      </c>
      <c r="U138" s="528"/>
      <c r="AR138" s="30">
        <v>4</v>
      </c>
      <c r="AT138" s="30" t="s">
        <v>100</v>
      </c>
      <c r="AU138" s="30">
        <v>2</v>
      </c>
      <c r="AY138" s="30" t="s">
        <v>97</v>
      </c>
      <c r="BE138" s="30">
        <f>IF(N138="základná",J138,0)</f>
        <v>0</v>
      </c>
      <c r="BF138" s="30">
        <f>IF(N138="znížená",J138,0)</f>
        <v>0</v>
      </c>
      <c r="BG138" s="30">
        <f>IF(N138="zákl. prenesená",J138,0)</f>
        <v>0</v>
      </c>
      <c r="BH138" s="30">
        <f>IF(N138="zníž. prenesená",J138,0)</f>
        <v>0</v>
      </c>
      <c r="BI138" s="30">
        <f>IF(N138="nulová",J138,0)</f>
        <v>0</v>
      </c>
      <c r="BJ138" s="30">
        <v>1</v>
      </c>
    </row>
    <row r="139" s="32" customFormat="1">
      <c r="B139" s="545"/>
      <c r="C139" s="546" t="s">
        <v>670</v>
      </c>
      <c r="D139" s="546" t="s">
        <v>174</v>
      </c>
      <c r="E139" s="547" t="s">
        <v>671</v>
      </c>
      <c r="F139" s="547" t="s">
        <v>672</v>
      </c>
      <c r="G139" s="548" t="s">
        <v>208</v>
      </c>
      <c r="H139" s="549">
        <v>1</v>
      </c>
      <c r="I139" s="550"/>
      <c r="J139" s="551">
        <f>ROUND(H139*I139,2)</f>
        <v>0</v>
      </c>
      <c r="K139" s="519"/>
      <c r="L139" s="545"/>
      <c r="M139" s="552"/>
      <c r="N139" s="553" t="s">
        <v>36</v>
      </c>
      <c r="O139" s="554"/>
      <c r="P139" s="554">
        <f>H139*O139</f>
        <v>0</v>
      </c>
      <c r="Q139" s="554">
        <v>0</v>
      </c>
      <c r="R139" s="554">
        <f>H139*Q139</f>
        <v>0</v>
      </c>
      <c r="S139" s="554">
        <v>0</v>
      </c>
      <c r="T139" s="555">
        <f>H139*S139</f>
        <v>0</v>
      </c>
      <c r="U139" s="556"/>
      <c r="AR139" s="32">
        <v>8</v>
      </c>
      <c r="AT139" s="32" t="s">
        <v>174</v>
      </c>
      <c r="AU139" s="32">
        <v>2</v>
      </c>
      <c r="AY139" s="32" t="s">
        <v>97</v>
      </c>
      <c r="BE139" s="32">
        <f>IF(N139="základná",J139,0)</f>
        <v>0</v>
      </c>
      <c r="BF139" s="32">
        <f>IF(N139="znížená",J139,0)</f>
        <v>0</v>
      </c>
      <c r="BG139" s="32">
        <f>IF(N139="zákl. prenesená",J139,0)</f>
        <v>0</v>
      </c>
      <c r="BH139" s="32">
        <f>IF(N139="zníž. prenesená",J139,0)</f>
        <v>0</v>
      </c>
      <c r="BI139" s="32">
        <f>IF(N139="nulová",J139,0)</f>
        <v>0</v>
      </c>
      <c r="BJ139" s="32">
        <v>1</v>
      </c>
    </row>
    <row r="140" s="30" customFormat="1">
      <c r="B140" s="517"/>
      <c r="C140" s="518" t="s">
        <v>673</v>
      </c>
      <c r="D140" s="518" t="s">
        <v>100</v>
      </c>
      <c r="E140" s="519" t="s">
        <v>674</v>
      </c>
      <c r="F140" s="519" t="s">
        <v>675</v>
      </c>
      <c r="G140" s="520" t="s">
        <v>208</v>
      </c>
      <c r="H140" s="521">
        <v>1</v>
      </c>
      <c r="I140" s="522"/>
      <c r="J140" s="523">
        <f>ROUND(H140*I140,2)</f>
        <v>0</v>
      </c>
      <c r="K140" s="519"/>
      <c r="L140" s="517"/>
      <c r="M140" s="524"/>
      <c r="N140" s="525" t="s">
        <v>36</v>
      </c>
      <c r="O140" s="526"/>
      <c r="P140" s="526">
        <f>H140*O140</f>
        <v>0</v>
      </c>
      <c r="Q140" s="526">
        <v>0</v>
      </c>
      <c r="R140" s="526">
        <f>H140*Q140</f>
        <v>0</v>
      </c>
      <c r="S140" s="526">
        <v>0</v>
      </c>
      <c r="T140" s="527">
        <f>H140*S140</f>
        <v>0</v>
      </c>
      <c r="U140" s="528"/>
      <c r="AR140" s="30">
        <v>4</v>
      </c>
      <c r="AT140" s="30" t="s">
        <v>100</v>
      </c>
      <c r="AU140" s="30">
        <v>2</v>
      </c>
      <c r="AY140" s="30" t="s">
        <v>97</v>
      </c>
      <c r="BE140" s="30">
        <f>IF(N140="základná",J140,0)</f>
        <v>0</v>
      </c>
      <c r="BF140" s="30">
        <f>IF(N140="znížená",J140,0)</f>
        <v>0</v>
      </c>
      <c r="BG140" s="30">
        <f>IF(N140="zákl. prenesená",J140,0)</f>
        <v>0</v>
      </c>
      <c r="BH140" s="30">
        <f>IF(N140="zníž. prenesená",J140,0)</f>
        <v>0</v>
      </c>
      <c r="BI140" s="30">
        <f>IF(N140="nulová",J140,0)</f>
        <v>0</v>
      </c>
      <c r="BJ140" s="30">
        <v>1</v>
      </c>
    </row>
    <row r="141" s="32" customFormat="1" ht="24">
      <c r="B141" s="545"/>
      <c r="C141" s="546" t="s">
        <v>676</v>
      </c>
      <c r="D141" s="546" t="s">
        <v>174</v>
      </c>
      <c r="E141" s="547" t="s">
        <v>677</v>
      </c>
      <c r="F141" s="547" t="s">
        <v>678</v>
      </c>
      <c r="G141" s="548" t="s">
        <v>208</v>
      </c>
      <c r="H141" s="549">
        <v>3</v>
      </c>
      <c r="I141" s="550"/>
      <c r="J141" s="551">
        <f>ROUND(H141*I141,2)</f>
        <v>0</v>
      </c>
      <c r="K141" s="519"/>
      <c r="L141" s="545"/>
      <c r="M141" s="552"/>
      <c r="N141" s="553" t="s">
        <v>36</v>
      </c>
      <c r="O141" s="554"/>
      <c r="P141" s="554">
        <f>H141*O141</f>
        <v>0</v>
      </c>
      <c r="Q141" s="554">
        <v>11.6</v>
      </c>
      <c r="R141" s="554">
        <f>H141*Q141</f>
        <v>34.799999999999997</v>
      </c>
      <c r="S141" s="554">
        <v>0</v>
      </c>
      <c r="T141" s="555">
        <f>H141*S141</f>
        <v>0</v>
      </c>
      <c r="U141" s="556"/>
      <c r="AR141" s="32">
        <v>8</v>
      </c>
      <c r="AT141" s="32" t="s">
        <v>174</v>
      </c>
      <c r="AU141" s="32">
        <v>2</v>
      </c>
      <c r="AY141" s="32" t="s">
        <v>97</v>
      </c>
      <c r="BE141" s="32">
        <f>IF(N141="základná",J141,0)</f>
        <v>0</v>
      </c>
      <c r="BF141" s="32">
        <f>IF(N141="znížená",J141,0)</f>
        <v>0</v>
      </c>
      <c r="BG141" s="32">
        <f>IF(N141="zákl. prenesená",J141,0)</f>
        <v>0</v>
      </c>
      <c r="BH141" s="32">
        <f>IF(N141="zníž. prenesená",J141,0)</f>
        <v>0</v>
      </c>
      <c r="BI141" s="32">
        <f>IF(N141="nulová",J141,0)</f>
        <v>0</v>
      </c>
      <c r="BJ141" s="32">
        <v>1</v>
      </c>
    </row>
    <row r="142" s="30" customFormat="1">
      <c r="B142" s="517"/>
      <c r="C142" s="518" t="s">
        <v>679</v>
      </c>
      <c r="D142" s="518" t="s">
        <v>100</v>
      </c>
      <c r="E142" s="519" t="s">
        <v>680</v>
      </c>
      <c r="F142" s="519" t="s">
        <v>681</v>
      </c>
      <c r="G142" s="520" t="s">
        <v>208</v>
      </c>
      <c r="H142" s="521">
        <v>3</v>
      </c>
      <c r="I142" s="522"/>
      <c r="J142" s="523">
        <f>ROUND(H142*I142,2)</f>
        <v>0</v>
      </c>
      <c r="K142" s="519"/>
      <c r="L142" s="517"/>
      <c r="M142" s="524"/>
      <c r="N142" s="525" t="s">
        <v>36</v>
      </c>
      <c r="O142" s="526"/>
      <c r="P142" s="526">
        <f>H142*O142</f>
        <v>0</v>
      </c>
      <c r="Q142" s="526">
        <v>0</v>
      </c>
      <c r="R142" s="526">
        <f>H142*Q142</f>
        <v>0</v>
      </c>
      <c r="S142" s="526">
        <v>0</v>
      </c>
      <c r="T142" s="527">
        <f>H142*S142</f>
        <v>0</v>
      </c>
      <c r="U142" s="528"/>
      <c r="AR142" s="30">
        <v>4</v>
      </c>
      <c r="AT142" s="30" t="s">
        <v>100</v>
      </c>
      <c r="AU142" s="30">
        <v>2</v>
      </c>
      <c r="AY142" s="30" t="s">
        <v>97</v>
      </c>
      <c r="BE142" s="30">
        <f>IF(N142="základná",J142,0)</f>
        <v>0</v>
      </c>
      <c r="BF142" s="30">
        <f>IF(N142="znížená",J142,0)</f>
        <v>0</v>
      </c>
      <c r="BG142" s="30">
        <f>IF(N142="zákl. prenesená",J142,0)</f>
        <v>0</v>
      </c>
      <c r="BH142" s="30">
        <f>IF(N142="zníž. prenesená",J142,0)</f>
        <v>0</v>
      </c>
      <c r="BI142" s="30">
        <f>IF(N142="nulová",J142,0)</f>
        <v>0</v>
      </c>
      <c r="BJ142" s="30">
        <v>1</v>
      </c>
    </row>
    <row r="143" s="32" customFormat="1">
      <c r="B143" s="545"/>
      <c r="C143" s="546" t="s">
        <v>682</v>
      </c>
      <c r="D143" s="546" t="s">
        <v>174</v>
      </c>
      <c r="E143" s="547" t="s">
        <v>683</v>
      </c>
      <c r="F143" s="547" t="s">
        <v>684</v>
      </c>
      <c r="G143" s="548" t="s">
        <v>208</v>
      </c>
      <c r="H143" s="549">
        <v>1</v>
      </c>
      <c r="I143" s="550"/>
      <c r="J143" s="551">
        <f>ROUND(H143*I143,2)</f>
        <v>0</v>
      </c>
      <c r="K143" s="519"/>
      <c r="L143" s="545"/>
      <c r="M143" s="552"/>
      <c r="N143" s="553" t="s">
        <v>36</v>
      </c>
      <c r="O143" s="554"/>
      <c r="P143" s="554">
        <f>H143*O143</f>
        <v>0</v>
      </c>
      <c r="Q143" s="554">
        <v>0</v>
      </c>
      <c r="R143" s="554">
        <f>H143*Q143</f>
        <v>0</v>
      </c>
      <c r="S143" s="554">
        <v>0</v>
      </c>
      <c r="T143" s="555">
        <f>H143*S143</f>
        <v>0</v>
      </c>
      <c r="U143" s="556"/>
      <c r="AR143" s="32">
        <v>8</v>
      </c>
      <c r="AT143" s="32" t="s">
        <v>174</v>
      </c>
      <c r="AU143" s="32">
        <v>2</v>
      </c>
      <c r="AY143" s="32" t="s">
        <v>97</v>
      </c>
      <c r="BE143" s="32">
        <f>IF(N143="základná",J143,0)</f>
        <v>0</v>
      </c>
      <c r="BF143" s="32">
        <f>IF(N143="znížená",J143,0)</f>
        <v>0</v>
      </c>
      <c r="BG143" s="32">
        <f>IF(N143="zákl. prenesená",J143,0)</f>
        <v>0</v>
      </c>
      <c r="BH143" s="32">
        <f>IF(N143="zníž. prenesená",J143,0)</f>
        <v>0</v>
      </c>
      <c r="BI143" s="32">
        <f>IF(N143="nulová",J143,0)</f>
        <v>0</v>
      </c>
      <c r="BJ143" s="32">
        <v>1</v>
      </c>
    </row>
    <row r="144" s="29" customFormat="1" ht="23.1" customHeight="1">
      <c r="B144" s="508"/>
      <c r="C144" s="509"/>
      <c r="D144" s="498" t="s">
        <v>62</v>
      </c>
      <c r="E144" s="510" t="s">
        <v>685</v>
      </c>
      <c r="F144" s="511" t="s">
        <v>686</v>
      </c>
      <c r="G144" s="512"/>
      <c r="H144" s="513"/>
      <c r="I144" s="514"/>
      <c r="J144" s="514">
        <f>SUM(J145:J148)</f>
        <v>0</v>
      </c>
      <c r="K144" s="511"/>
      <c r="L144" s="508"/>
      <c r="M144" s="515"/>
      <c r="N144" s="504"/>
      <c r="O144" s="505"/>
      <c r="P144" s="505">
        <f>SUM(P145:P148)</f>
        <v>0</v>
      </c>
      <c r="Q144" s="505"/>
      <c r="R144" s="505">
        <f>SUM(R145:R148)</f>
        <v>0</v>
      </c>
      <c r="S144" s="505"/>
      <c r="T144" s="506">
        <f>SUM(T145:T148)</f>
        <v>0</v>
      </c>
      <c r="U144" s="516"/>
      <c r="AR144" s="29">
        <v>1</v>
      </c>
      <c r="AT144" s="29" t="s">
        <v>62</v>
      </c>
      <c r="AU144" s="29">
        <v>1</v>
      </c>
      <c r="AY144" s="29" t="s">
        <v>97</v>
      </c>
      <c r="BJ144" s="29">
        <v>0</v>
      </c>
    </row>
    <row r="145" s="32" customFormat="1">
      <c r="B145" s="545"/>
      <c r="C145" s="546" t="s">
        <v>687</v>
      </c>
      <c r="D145" s="546" t="s">
        <v>174</v>
      </c>
      <c r="E145" s="547" t="s">
        <v>688</v>
      </c>
      <c r="F145" s="547" t="s">
        <v>689</v>
      </c>
      <c r="G145" s="548" t="s">
        <v>208</v>
      </c>
      <c r="H145" s="549">
        <v>1</v>
      </c>
      <c r="I145" s="550"/>
      <c r="J145" s="551">
        <f>ROUND(H145*I145,2)</f>
        <v>0</v>
      </c>
      <c r="K145" s="519"/>
      <c r="L145" s="545"/>
      <c r="M145" s="552"/>
      <c r="N145" s="553" t="s">
        <v>36</v>
      </c>
      <c r="O145" s="554"/>
      <c r="P145" s="554">
        <f>H145*O145</f>
        <v>0</v>
      </c>
      <c r="Q145" s="554">
        <v>0</v>
      </c>
      <c r="R145" s="554">
        <f>H145*Q145</f>
        <v>0</v>
      </c>
      <c r="S145" s="554">
        <v>0</v>
      </c>
      <c r="T145" s="555">
        <f>H145*S145</f>
        <v>0</v>
      </c>
      <c r="U145" s="556"/>
      <c r="AR145" s="32">
        <v>8</v>
      </c>
      <c r="AT145" s="32" t="s">
        <v>174</v>
      </c>
      <c r="AU145" s="32">
        <v>2</v>
      </c>
      <c r="AY145" s="32" t="s">
        <v>97</v>
      </c>
      <c r="BE145" s="32">
        <f>IF(N145="základná",J145,0)</f>
        <v>0</v>
      </c>
      <c r="BF145" s="32">
        <f>IF(N145="znížená",J145,0)</f>
        <v>0</v>
      </c>
      <c r="BG145" s="32">
        <f>IF(N145="zákl. prenesená",J145,0)</f>
        <v>0</v>
      </c>
      <c r="BH145" s="32">
        <f>IF(N145="zníž. prenesená",J145,0)</f>
        <v>0</v>
      </c>
      <c r="BI145" s="32">
        <f>IF(N145="nulová",J145,0)</f>
        <v>0</v>
      </c>
      <c r="BJ145" s="32">
        <v>1</v>
      </c>
    </row>
    <row r="146" s="30" customFormat="1">
      <c r="B146" s="517"/>
      <c r="C146" s="518" t="s">
        <v>690</v>
      </c>
      <c r="D146" s="518" t="s">
        <v>100</v>
      </c>
      <c r="E146" s="519" t="s">
        <v>691</v>
      </c>
      <c r="F146" s="519" t="s">
        <v>692</v>
      </c>
      <c r="G146" s="520" t="s">
        <v>208</v>
      </c>
      <c r="H146" s="521">
        <v>1</v>
      </c>
      <c r="I146" s="522"/>
      <c r="J146" s="523">
        <f>ROUND(H146*I146,2)</f>
        <v>0</v>
      </c>
      <c r="K146" s="519"/>
      <c r="L146" s="517"/>
      <c r="M146" s="524"/>
      <c r="N146" s="525" t="s">
        <v>36</v>
      </c>
      <c r="O146" s="526"/>
      <c r="P146" s="526">
        <f>H146*O146</f>
        <v>0</v>
      </c>
      <c r="Q146" s="526">
        <v>0</v>
      </c>
      <c r="R146" s="526">
        <f>H146*Q146</f>
        <v>0</v>
      </c>
      <c r="S146" s="526">
        <v>0</v>
      </c>
      <c r="T146" s="527">
        <f>H146*S146</f>
        <v>0</v>
      </c>
      <c r="U146" s="528"/>
      <c r="AR146" s="30">
        <v>4</v>
      </c>
      <c r="AT146" s="30" t="s">
        <v>100</v>
      </c>
      <c r="AU146" s="30">
        <v>2</v>
      </c>
      <c r="AY146" s="30" t="s">
        <v>97</v>
      </c>
      <c r="BE146" s="30">
        <f>IF(N146="základná",J146,0)</f>
        <v>0</v>
      </c>
      <c r="BF146" s="30">
        <f>IF(N146="znížená",J146,0)</f>
        <v>0</v>
      </c>
      <c r="BG146" s="30">
        <f>IF(N146="zákl. prenesená",J146,0)</f>
        <v>0</v>
      </c>
      <c r="BH146" s="30">
        <f>IF(N146="zníž. prenesená",J146,0)</f>
        <v>0</v>
      </c>
      <c r="BI146" s="30">
        <f>IF(N146="nulová",J146,0)</f>
        <v>0</v>
      </c>
      <c r="BJ146" s="30">
        <v>1</v>
      </c>
    </row>
    <row r="147" s="32" customFormat="1">
      <c r="B147" s="545"/>
      <c r="C147" s="546" t="s">
        <v>693</v>
      </c>
      <c r="D147" s="546" t="s">
        <v>174</v>
      </c>
      <c r="E147" s="547" t="s">
        <v>694</v>
      </c>
      <c r="F147" s="547" t="s">
        <v>695</v>
      </c>
      <c r="G147" s="548" t="s">
        <v>208</v>
      </c>
      <c r="H147" s="549">
        <v>1</v>
      </c>
      <c r="I147" s="550"/>
      <c r="J147" s="551">
        <f>ROUND(H147*I147,2)</f>
        <v>0</v>
      </c>
      <c r="K147" s="519"/>
      <c r="L147" s="545"/>
      <c r="M147" s="552"/>
      <c r="N147" s="553" t="s">
        <v>36</v>
      </c>
      <c r="O147" s="554"/>
      <c r="P147" s="554">
        <f>H147*O147</f>
        <v>0</v>
      </c>
      <c r="Q147" s="554">
        <v>0</v>
      </c>
      <c r="R147" s="554">
        <f>H147*Q147</f>
        <v>0</v>
      </c>
      <c r="S147" s="554">
        <v>0</v>
      </c>
      <c r="T147" s="555">
        <f>H147*S147</f>
        <v>0</v>
      </c>
      <c r="U147" s="556"/>
      <c r="AR147" s="32">
        <v>8</v>
      </c>
      <c r="AT147" s="32" t="s">
        <v>174</v>
      </c>
      <c r="AU147" s="32">
        <v>2</v>
      </c>
      <c r="AY147" s="32" t="s">
        <v>97</v>
      </c>
      <c r="BE147" s="32">
        <f>IF(N147="základná",J147,0)</f>
        <v>0</v>
      </c>
      <c r="BF147" s="32">
        <f>IF(N147="znížená",J147,0)</f>
        <v>0</v>
      </c>
      <c r="BG147" s="32">
        <f>IF(N147="zákl. prenesená",J147,0)</f>
        <v>0</v>
      </c>
      <c r="BH147" s="32">
        <f>IF(N147="zníž. prenesená",J147,0)</f>
        <v>0</v>
      </c>
      <c r="BI147" s="32">
        <f>IF(N147="nulová",J147,0)</f>
        <v>0</v>
      </c>
      <c r="BJ147" s="32">
        <v>1</v>
      </c>
    </row>
    <row r="148" s="30" customFormat="1">
      <c r="B148" s="517"/>
      <c r="C148" s="518" t="s">
        <v>696</v>
      </c>
      <c r="D148" s="518" t="s">
        <v>100</v>
      </c>
      <c r="E148" s="519" t="s">
        <v>697</v>
      </c>
      <c r="F148" s="519" t="s">
        <v>698</v>
      </c>
      <c r="G148" s="520" t="s">
        <v>208</v>
      </c>
      <c r="H148" s="521">
        <v>1</v>
      </c>
      <c r="I148" s="522"/>
      <c r="J148" s="523">
        <f>ROUND(H148*I148,2)</f>
        <v>0</v>
      </c>
      <c r="K148" s="519"/>
      <c r="L148" s="517"/>
      <c r="M148" s="524"/>
      <c r="N148" s="525" t="s">
        <v>36</v>
      </c>
      <c r="O148" s="526"/>
      <c r="P148" s="526">
        <f>H148*O148</f>
        <v>0</v>
      </c>
      <c r="Q148" s="526">
        <v>0</v>
      </c>
      <c r="R148" s="526">
        <f>H148*Q148</f>
        <v>0</v>
      </c>
      <c r="S148" s="526">
        <v>0</v>
      </c>
      <c r="T148" s="527">
        <f>H148*S148</f>
        <v>0</v>
      </c>
      <c r="U148" s="528"/>
      <c r="AR148" s="30">
        <v>4</v>
      </c>
      <c r="AT148" s="30" t="s">
        <v>100</v>
      </c>
      <c r="AU148" s="30">
        <v>2</v>
      </c>
      <c r="AY148" s="30" t="s">
        <v>97</v>
      </c>
      <c r="BE148" s="30">
        <f>IF(N148="základná",J148,0)</f>
        <v>0</v>
      </c>
      <c r="BF148" s="30">
        <f>IF(N148="znížená",J148,0)</f>
        <v>0</v>
      </c>
      <c r="BG148" s="30">
        <f>IF(N148="zákl. prenesená",J148,0)</f>
        <v>0</v>
      </c>
      <c r="BH148" s="30">
        <f>IF(N148="zníž. prenesená",J148,0)</f>
        <v>0</v>
      </c>
      <c r="BI148" s="30">
        <f>IF(N148="nulová",J148,0)</f>
        <v>0</v>
      </c>
      <c r="BJ148" s="30">
        <v>1</v>
      </c>
    </row>
    <row r="149" s="28" customFormat="1" ht="26.1" customHeight="1">
      <c r="B149" s="496"/>
      <c r="C149" s="497"/>
      <c r="D149" s="498" t="s">
        <v>62</v>
      </c>
      <c r="E149" s="499" t="s">
        <v>174</v>
      </c>
      <c r="F149" s="28" t="s">
        <v>699</v>
      </c>
      <c r="G149" s="500"/>
      <c r="H149" s="501"/>
      <c r="I149" s="502"/>
      <c r="J149" s="502">
        <f>J150 + J158</f>
        <v>0</v>
      </c>
      <c r="L149" s="496"/>
      <c r="M149" s="503"/>
      <c r="N149" s="504"/>
      <c r="O149" s="505"/>
      <c r="P149" s="505">
        <f>P150 + P158</f>
        <v>0</v>
      </c>
      <c r="Q149" s="505"/>
      <c r="R149" s="505">
        <f>R150 + R158</f>
        <v>0.18504999999999999</v>
      </c>
      <c r="S149" s="505"/>
      <c r="T149" s="506">
        <f>T150 + T158</f>
        <v>0</v>
      </c>
      <c r="U149" s="507"/>
      <c r="AR149" s="28">
        <v>3</v>
      </c>
      <c r="AT149" s="28" t="s">
        <v>62</v>
      </c>
      <c r="AU149" s="28">
        <v>0</v>
      </c>
      <c r="AY149" s="28" t="s">
        <v>97</v>
      </c>
      <c r="BJ149" s="28">
        <v>0</v>
      </c>
    </row>
    <row r="150" s="29" customFormat="1" ht="23.1" customHeight="1">
      <c r="B150" s="508"/>
      <c r="C150" s="509"/>
      <c r="D150" s="498" t="s">
        <v>62</v>
      </c>
      <c r="E150" s="510" t="s">
        <v>700</v>
      </c>
      <c r="F150" s="511" t="s">
        <v>701</v>
      </c>
      <c r="G150" s="512"/>
      <c r="H150" s="513"/>
      <c r="I150" s="514"/>
      <c r="J150" s="514">
        <f>SUM(J151:J156)</f>
        <v>0</v>
      </c>
      <c r="K150" s="511"/>
      <c r="L150" s="508"/>
      <c r="M150" s="515"/>
      <c r="N150" s="504"/>
      <c r="O150" s="505"/>
      <c r="P150" s="505">
        <f>SUM(P151:P156)</f>
        <v>0</v>
      </c>
      <c r="Q150" s="505"/>
      <c r="R150" s="505">
        <f>SUM(R151:R156)</f>
        <v>0.185</v>
      </c>
      <c r="S150" s="505"/>
      <c r="T150" s="506">
        <f>SUM(T151:T156)</f>
        <v>0</v>
      </c>
      <c r="U150" s="516"/>
      <c r="AR150" s="29">
        <v>1</v>
      </c>
      <c r="AT150" s="29" t="s">
        <v>62</v>
      </c>
      <c r="AU150" s="29">
        <v>1</v>
      </c>
      <c r="AY150" s="29" t="s">
        <v>97</v>
      </c>
      <c r="BJ150" s="29">
        <v>0</v>
      </c>
    </row>
    <row r="151" s="30" customFormat="1">
      <c r="B151" s="517"/>
      <c r="C151" s="518" t="s">
        <v>702</v>
      </c>
      <c r="D151" s="518" t="s">
        <v>100</v>
      </c>
      <c r="E151" s="519" t="s">
        <v>703</v>
      </c>
      <c r="F151" s="519" t="s">
        <v>704</v>
      </c>
      <c r="G151" s="520" t="s">
        <v>185</v>
      </c>
      <c r="H151" s="521">
        <v>180</v>
      </c>
      <c r="I151" s="522"/>
      <c r="J151" s="523">
        <f>ROUND(H151*I151,2)</f>
        <v>0</v>
      </c>
      <c r="K151" s="519"/>
      <c r="L151" s="517"/>
      <c r="M151" s="524"/>
      <c r="N151" s="525" t="s">
        <v>36</v>
      </c>
      <c r="O151" s="526"/>
      <c r="P151" s="526">
        <f>H151*O151</f>
        <v>0</v>
      </c>
      <c r="Q151" s="526">
        <v>0</v>
      </c>
      <c r="R151" s="526">
        <f>H151*Q151</f>
        <v>0</v>
      </c>
      <c r="S151" s="526">
        <v>0</v>
      </c>
      <c r="T151" s="527">
        <f>H151*S151</f>
        <v>0</v>
      </c>
      <c r="U151" s="528"/>
      <c r="AR151" s="30">
        <v>64</v>
      </c>
      <c r="AT151" s="30" t="s">
        <v>100</v>
      </c>
      <c r="AU151" s="30">
        <v>2</v>
      </c>
      <c r="AY151" s="30" t="s">
        <v>97</v>
      </c>
      <c r="BE151" s="30">
        <f>IF(N151="základná",J151,0)</f>
        <v>0</v>
      </c>
      <c r="BF151" s="30">
        <f>IF(N151="znížená",J151,0)</f>
        <v>0</v>
      </c>
      <c r="BG151" s="30">
        <f>IF(N151="zákl. prenesená",J151,0)</f>
        <v>0</v>
      </c>
      <c r="BH151" s="30">
        <f>IF(N151="zníž. prenesená",J151,0)</f>
        <v>0</v>
      </c>
      <c r="BI151" s="30">
        <f>IF(N151="nulová",J151,0)</f>
        <v>0</v>
      </c>
      <c r="BJ151" s="30">
        <v>1</v>
      </c>
    </row>
    <row r="152" s="32" customFormat="1">
      <c r="B152" s="545"/>
      <c r="C152" s="546" t="s">
        <v>705</v>
      </c>
      <c r="D152" s="546" t="s">
        <v>174</v>
      </c>
      <c r="E152" s="547" t="s">
        <v>706</v>
      </c>
      <c r="F152" s="547" t="s">
        <v>707</v>
      </c>
      <c r="G152" s="548" t="s">
        <v>185</v>
      </c>
      <c r="H152" s="549">
        <v>180</v>
      </c>
      <c r="I152" s="550"/>
      <c r="J152" s="551">
        <f>ROUND(H152*I152,2)</f>
        <v>0</v>
      </c>
      <c r="K152" s="519"/>
      <c r="L152" s="545"/>
      <c r="M152" s="552"/>
      <c r="N152" s="553" t="s">
        <v>36</v>
      </c>
      <c r="O152" s="554"/>
      <c r="P152" s="554">
        <f>H152*O152</f>
        <v>0</v>
      </c>
      <c r="Q152" s="554">
        <v>0.00040000000000000002</v>
      </c>
      <c r="R152" s="554">
        <f>H152*Q152</f>
        <v>0.072000000000000008</v>
      </c>
      <c r="S152" s="554">
        <v>0</v>
      </c>
      <c r="T152" s="555">
        <f>H152*S152</f>
        <v>0</v>
      </c>
      <c r="U152" s="556"/>
      <c r="AR152" s="32">
        <v>128</v>
      </c>
      <c r="AT152" s="32" t="s">
        <v>174</v>
      </c>
      <c r="AU152" s="32">
        <v>2</v>
      </c>
      <c r="AY152" s="32" t="s">
        <v>97</v>
      </c>
      <c r="BE152" s="32">
        <f>IF(N152="základná",J152,0)</f>
        <v>0</v>
      </c>
      <c r="BF152" s="32">
        <f>IF(N152="znížená",J152,0)</f>
        <v>0</v>
      </c>
      <c r="BG152" s="32">
        <f>IF(N152="zákl. prenesená",J152,0)</f>
        <v>0</v>
      </c>
      <c r="BH152" s="32">
        <f>IF(N152="zníž. prenesená",J152,0)</f>
        <v>0</v>
      </c>
      <c r="BI152" s="32">
        <f>IF(N152="nulová",J152,0)</f>
        <v>0</v>
      </c>
      <c r="BJ152" s="32">
        <v>1</v>
      </c>
    </row>
    <row r="153" s="30" customFormat="1">
      <c r="B153" s="517"/>
      <c r="C153" s="518" t="s">
        <v>708</v>
      </c>
      <c r="D153" s="518" t="s">
        <v>100</v>
      </c>
      <c r="E153" s="519" t="s">
        <v>709</v>
      </c>
      <c r="F153" s="519" t="s">
        <v>710</v>
      </c>
      <c r="G153" s="520" t="s">
        <v>185</v>
      </c>
      <c r="H153" s="521">
        <v>100</v>
      </c>
      <c r="I153" s="522"/>
      <c r="J153" s="523">
        <f>ROUND(H153*I153,2)</f>
        <v>0</v>
      </c>
      <c r="K153" s="519"/>
      <c r="L153" s="517"/>
      <c r="M153" s="524"/>
      <c r="N153" s="525" t="s">
        <v>36</v>
      </c>
      <c r="O153" s="526"/>
      <c r="P153" s="526">
        <f>H153*O153</f>
        <v>0</v>
      </c>
      <c r="Q153" s="526">
        <v>0</v>
      </c>
      <c r="R153" s="526">
        <f>H153*Q153</f>
        <v>0</v>
      </c>
      <c r="S153" s="526">
        <v>0</v>
      </c>
      <c r="T153" s="527">
        <f>H153*S153</f>
        <v>0</v>
      </c>
      <c r="U153" s="528"/>
      <c r="AR153" s="30">
        <v>64</v>
      </c>
      <c r="AT153" s="30" t="s">
        <v>100</v>
      </c>
      <c r="AU153" s="30">
        <v>2</v>
      </c>
      <c r="AY153" s="30" t="s">
        <v>97</v>
      </c>
      <c r="BE153" s="30">
        <f>IF(N153="základná",J153,0)</f>
        <v>0</v>
      </c>
      <c r="BF153" s="30">
        <f>IF(N153="znížená",J153,0)</f>
        <v>0</v>
      </c>
      <c r="BG153" s="30">
        <f>IF(N153="zákl. prenesená",J153,0)</f>
        <v>0</v>
      </c>
      <c r="BH153" s="30">
        <f>IF(N153="zníž. prenesená",J153,0)</f>
        <v>0</v>
      </c>
      <c r="BI153" s="30">
        <f>IF(N153="nulová",J153,0)</f>
        <v>0</v>
      </c>
      <c r="BJ153" s="30">
        <v>1</v>
      </c>
    </row>
    <row r="154" s="32" customFormat="1">
      <c r="B154" s="545"/>
      <c r="C154" s="546" t="s">
        <v>711</v>
      </c>
      <c r="D154" s="546" t="s">
        <v>174</v>
      </c>
      <c r="E154" s="547" t="s">
        <v>712</v>
      </c>
      <c r="F154" s="547" t="s">
        <v>713</v>
      </c>
      <c r="G154" s="548" t="s">
        <v>185</v>
      </c>
      <c r="H154" s="549">
        <v>100</v>
      </c>
      <c r="I154" s="550"/>
      <c r="J154" s="551">
        <f>ROUND(H154*I154,2)</f>
        <v>0</v>
      </c>
      <c r="K154" s="519"/>
      <c r="L154" s="545"/>
      <c r="M154" s="552"/>
      <c r="N154" s="553" t="s">
        <v>36</v>
      </c>
      <c r="O154" s="554"/>
      <c r="P154" s="554">
        <f>H154*O154</f>
        <v>0</v>
      </c>
      <c r="Q154" s="554">
        <v>0.00013999999999999999</v>
      </c>
      <c r="R154" s="554">
        <f>H154*Q154</f>
        <v>0.013999999999999999</v>
      </c>
      <c r="S154" s="554">
        <v>0</v>
      </c>
      <c r="T154" s="555">
        <f>H154*S154</f>
        <v>0</v>
      </c>
      <c r="U154" s="556"/>
      <c r="AR154" s="32">
        <v>128</v>
      </c>
      <c r="AT154" s="32" t="s">
        <v>174</v>
      </c>
      <c r="AU154" s="32">
        <v>2</v>
      </c>
      <c r="AY154" s="32" t="s">
        <v>97</v>
      </c>
      <c r="BE154" s="32">
        <f>IF(N154="základná",J154,0)</f>
        <v>0</v>
      </c>
      <c r="BF154" s="32">
        <f>IF(N154="znížená",J154,0)</f>
        <v>0</v>
      </c>
      <c r="BG154" s="32">
        <f>IF(N154="zákl. prenesená",J154,0)</f>
        <v>0</v>
      </c>
      <c r="BH154" s="32">
        <f>IF(N154="zníž. prenesená",J154,0)</f>
        <v>0</v>
      </c>
      <c r="BI154" s="32">
        <f>IF(N154="nulová",J154,0)</f>
        <v>0</v>
      </c>
      <c r="BJ154" s="32">
        <v>1</v>
      </c>
    </row>
    <row r="155" s="30" customFormat="1">
      <c r="B155" s="517"/>
      <c r="C155" s="518" t="s">
        <v>714</v>
      </c>
      <c r="D155" s="518" t="s">
        <v>100</v>
      </c>
      <c r="E155" s="519" t="s">
        <v>715</v>
      </c>
      <c r="F155" s="519" t="s">
        <v>716</v>
      </c>
      <c r="G155" s="520" t="s">
        <v>185</v>
      </c>
      <c r="H155" s="521">
        <v>900</v>
      </c>
      <c r="I155" s="522"/>
      <c r="J155" s="523">
        <f>ROUND(H155*I155,2)</f>
        <v>0</v>
      </c>
      <c r="K155" s="519"/>
      <c r="L155" s="517"/>
      <c r="M155" s="524"/>
      <c r="N155" s="525" t="s">
        <v>36</v>
      </c>
      <c r="O155" s="526"/>
      <c r="P155" s="526">
        <f>H155*O155</f>
        <v>0</v>
      </c>
      <c r="Q155" s="526">
        <v>0</v>
      </c>
      <c r="R155" s="526">
        <f>H155*Q155</f>
        <v>0</v>
      </c>
      <c r="S155" s="526">
        <v>0</v>
      </c>
      <c r="T155" s="527">
        <f>H155*S155</f>
        <v>0</v>
      </c>
      <c r="U155" s="528"/>
      <c r="AR155" s="30">
        <v>64</v>
      </c>
      <c r="AT155" s="30" t="s">
        <v>100</v>
      </c>
      <c r="AU155" s="30">
        <v>2</v>
      </c>
      <c r="AY155" s="30" t="s">
        <v>97</v>
      </c>
      <c r="BE155" s="30">
        <f>IF(N155="základná",J155,0)</f>
        <v>0</v>
      </c>
      <c r="BF155" s="30">
        <f>IF(N155="znížená",J155,0)</f>
        <v>0</v>
      </c>
      <c r="BG155" s="30">
        <f>IF(N155="zákl. prenesená",J155,0)</f>
        <v>0</v>
      </c>
      <c r="BH155" s="30">
        <f>IF(N155="zníž. prenesená",J155,0)</f>
        <v>0</v>
      </c>
      <c r="BI155" s="30">
        <f>IF(N155="nulová",J155,0)</f>
        <v>0</v>
      </c>
      <c r="BJ155" s="30">
        <v>1</v>
      </c>
    </row>
    <row r="156" s="32" customFormat="1" ht="24">
      <c r="B156" s="545"/>
      <c r="C156" s="546" t="s">
        <v>717</v>
      </c>
      <c r="D156" s="546" t="s">
        <v>174</v>
      </c>
      <c r="E156" s="547" t="s">
        <v>718</v>
      </c>
      <c r="F156" s="547" t="s">
        <v>719</v>
      </c>
      <c r="G156" s="548" t="s">
        <v>185</v>
      </c>
      <c r="H156" s="549">
        <v>900</v>
      </c>
      <c r="I156" s="550"/>
      <c r="J156" s="551">
        <f>ROUND(H156*I156,2)</f>
        <v>0</v>
      </c>
      <c r="K156" s="519"/>
      <c r="L156" s="545"/>
      <c r="M156" s="552"/>
      <c r="N156" s="553" t="s">
        <v>36</v>
      </c>
      <c r="O156" s="554"/>
      <c r="P156" s="554">
        <f>H156*O156</f>
        <v>0</v>
      </c>
      <c r="Q156" s="554">
        <v>0.00011</v>
      </c>
      <c r="R156" s="554">
        <f>H156*Q156</f>
        <v>0.099000000000000005</v>
      </c>
      <c r="S156" s="554">
        <v>0</v>
      </c>
      <c r="T156" s="555">
        <f>H156*S156</f>
        <v>0</v>
      </c>
      <c r="U156" s="556"/>
      <c r="AR156" s="32">
        <v>128</v>
      </c>
      <c r="AT156" s="32" t="s">
        <v>174</v>
      </c>
      <c r="AU156" s="32">
        <v>2</v>
      </c>
      <c r="AY156" s="32" t="s">
        <v>97</v>
      </c>
      <c r="BE156" s="32">
        <f>IF(N156="základná",J156,0)</f>
        <v>0</v>
      </c>
      <c r="BF156" s="32">
        <f>IF(N156="znížená",J156,0)</f>
        <v>0</v>
      </c>
      <c r="BG156" s="32">
        <f>IF(N156="zákl. prenesená",J156,0)</f>
        <v>0</v>
      </c>
      <c r="BH156" s="32">
        <f>IF(N156="zníž. prenesená",J156,0)</f>
        <v>0</v>
      </c>
      <c r="BI156" s="32">
        <f>IF(N156="nulová",J156,0)</f>
        <v>0</v>
      </c>
      <c r="BJ156" s="32">
        <v>1</v>
      </c>
    </row>
    <row r="157" s="33" customFormat="1" ht="19.5">
      <c r="B157" s="517"/>
      <c r="C157" s="557"/>
      <c r="D157" s="558" t="s">
        <v>180</v>
      </c>
      <c r="E157" s="559"/>
      <c r="F157" s="560" t="s">
        <v>720</v>
      </c>
      <c r="G157" s="561"/>
      <c r="H157" s="562"/>
      <c r="I157" s="563"/>
      <c r="J157" s="563"/>
      <c r="K157" s="564"/>
      <c r="L157" s="517"/>
      <c r="M157" s="524"/>
      <c r="N157" s="525"/>
      <c r="O157" s="526"/>
      <c r="P157" s="526"/>
      <c r="Q157" s="526"/>
      <c r="R157" s="526"/>
      <c r="S157" s="526"/>
      <c r="T157" s="527"/>
      <c r="U157" s="565"/>
      <c r="AT157" s="33" t="s">
        <v>180</v>
      </c>
      <c r="AU157" s="33">
        <v>0</v>
      </c>
      <c r="AY157" s="33" t="s">
        <v>97</v>
      </c>
      <c r="BJ157" s="33">
        <v>0</v>
      </c>
    </row>
    <row r="158" s="29" customFormat="1" ht="23.1" customHeight="1">
      <c r="B158" s="508"/>
      <c r="C158" s="509"/>
      <c r="D158" s="498" t="s">
        <v>62</v>
      </c>
      <c r="E158" s="510" t="s">
        <v>721</v>
      </c>
      <c r="F158" s="511" t="s">
        <v>722</v>
      </c>
      <c r="G158" s="512"/>
      <c r="H158" s="513"/>
      <c r="I158" s="514"/>
      <c r="J158" s="514">
        <f>SUM(J159:J165)</f>
        <v>0</v>
      </c>
      <c r="K158" s="511"/>
      <c r="L158" s="508"/>
      <c r="M158" s="515"/>
      <c r="N158" s="504"/>
      <c r="O158" s="505"/>
      <c r="P158" s="505">
        <f>SUM(P159:P165)</f>
        <v>0</v>
      </c>
      <c r="Q158" s="505"/>
      <c r="R158" s="505">
        <f>SUM(R159:R165)</f>
        <v>5.0000000000000002E-05</v>
      </c>
      <c r="S158" s="505"/>
      <c r="T158" s="506">
        <f>SUM(T159:T165)</f>
        <v>0</v>
      </c>
      <c r="U158" s="516"/>
      <c r="AR158" s="29">
        <v>1</v>
      </c>
      <c r="AT158" s="29" t="s">
        <v>62</v>
      </c>
      <c r="AU158" s="29">
        <v>1</v>
      </c>
      <c r="AY158" s="29" t="s">
        <v>97</v>
      </c>
      <c r="BJ158" s="29">
        <v>0</v>
      </c>
    </row>
    <row r="159" s="32" customFormat="1" ht="36">
      <c r="B159" s="545"/>
      <c r="C159" s="546" t="s">
        <v>723</v>
      </c>
      <c r="D159" s="546" t="s">
        <v>174</v>
      </c>
      <c r="E159" s="547" t="s">
        <v>724</v>
      </c>
      <c r="F159" s="547" t="s">
        <v>725</v>
      </c>
      <c r="G159" s="548" t="s">
        <v>208</v>
      </c>
      <c r="H159" s="549">
        <v>1</v>
      </c>
      <c r="I159" s="550"/>
      <c r="J159" s="551">
        <f>ROUND(H159*I159,2)</f>
        <v>0</v>
      </c>
      <c r="K159" s="519"/>
      <c r="L159" s="545"/>
      <c r="M159" s="552"/>
      <c r="N159" s="553" t="s">
        <v>36</v>
      </c>
      <c r="O159" s="554"/>
      <c r="P159" s="554">
        <f>H159*O159</f>
        <v>0</v>
      </c>
      <c r="Q159" s="554">
        <v>0</v>
      </c>
      <c r="R159" s="554">
        <f>H159*Q159</f>
        <v>0</v>
      </c>
      <c r="S159" s="554">
        <v>0</v>
      </c>
      <c r="T159" s="555">
        <f>H159*S159</f>
        <v>0</v>
      </c>
      <c r="U159" s="556"/>
      <c r="AR159" s="32">
        <v>8</v>
      </c>
      <c r="AT159" s="32" t="s">
        <v>174</v>
      </c>
      <c r="AU159" s="32">
        <v>2</v>
      </c>
      <c r="AY159" s="32" t="s">
        <v>97</v>
      </c>
      <c r="BE159" s="32">
        <f>IF(N159="základná",J159,0)</f>
        <v>0</v>
      </c>
      <c r="BF159" s="32">
        <f>IF(N159="znížená",J159,0)</f>
        <v>0</v>
      </c>
      <c r="BG159" s="32">
        <f>IF(N159="zákl. prenesená",J159,0)</f>
        <v>0</v>
      </c>
      <c r="BH159" s="32">
        <f>IF(N159="zníž. prenesená",J159,0)</f>
        <v>0</v>
      </c>
      <c r="BI159" s="32">
        <f>IF(N159="nulová",J159,0)</f>
        <v>0</v>
      </c>
      <c r="BJ159" s="32">
        <v>1</v>
      </c>
    </row>
    <row r="160" s="30" customFormat="1" ht="24">
      <c r="B160" s="517"/>
      <c r="C160" s="518" t="s">
        <v>726</v>
      </c>
      <c r="D160" s="518" t="s">
        <v>100</v>
      </c>
      <c r="E160" s="519" t="s">
        <v>727</v>
      </c>
      <c r="F160" s="519" t="s">
        <v>728</v>
      </c>
      <c r="G160" s="520" t="s">
        <v>208</v>
      </c>
      <c r="H160" s="521">
        <v>1</v>
      </c>
      <c r="I160" s="522"/>
      <c r="J160" s="523">
        <f>ROUND(H160*I160,2)</f>
        <v>0</v>
      </c>
      <c r="K160" s="519"/>
      <c r="L160" s="517"/>
      <c r="M160" s="524"/>
      <c r="N160" s="525" t="s">
        <v>36</v>
      </c>
      <c r="O160" s="526"/>
      <c r="P160" s="526">
        <f>H160*O160</f>
        <v>0</v>
      </c>
      <c r="Q160" s="526">
        <v>5.0000000000000002E-05</v>
      </c>
      <c r="R160" s="526">
        <f>H160*Q160</f>
        <v>5.0000000000000002E-05</v>
      </c>
      <c r="S160" s="526">
        <v>0</v>
      </c>
      <c r="T160" s="527">
        <f>H160*S160</f>
        <v>0</v>
      </c>
      <c r="U160" s="528"/>
      <c r="AR160" s="30">
        <v>16</v>
      </c>
      <c r="AT160" s="30" t="s">
        <v>100</v>
      </c>
      <c r="AU160" s="30">
        <v>2</v>
      </c>
      <c r="AY160" s="30" t="s">
        <v>97</v>
      </c>
      <c r="BE160" s="30">
        <f>IF(N160="základná",J160,0)</f>
        <v>0</v>
      </c>
      <c r="BF160" s="30">
        <f>IF(N160="znížená",J160,0)</f>
        <v>0</v>
      </c>
      <c r="BG160" s="30">
        <f>IF(N160="zákl. prenesená",J160,0)</f>
        <v>0</v>
      </c>
      <c r="BH160" s="30">
        <f>IF(N160="zníž. prenesená",J160,0)</f>
        <v>0</v>
      </c>
      <c r="BI160" s="30">
        <f>IF(N160="nulová",J160,0)</f>
        <v>0</v>
      </c>
      <c r="BJ160" s="30">
        <v>1</v>
      </c>
    </row>
    <row r="161" s="32" customFormat="1">
      <c r="B161" s="545"/>
      <c r="C161" s="546" t="s">
        <v>729</v>
      </c>
      <c r="D161" s="546" t="s">
        <v>174</v>
      </c>
      <c r="E161" s="547" t="s">
        <v>730</v>
      </c>
      <c r="F161" s="547" t="s">
        <v>731</v>
      </c>
      <c r="G161" s="548" t="s">
        <v>208</v>
      </c>
      <c r="H161" s="549">
        <v>3</v>
      </c>
      <c r="I161" s="550"/>
      <c r="J161" s="551">
        <f>ROUND(H161*I161,2)</f>
        <v>0</v>
      </c>
      <c r="K161" s="519"/>
      <c r="L161" s="545"/>
      <c r="M161" s="552"/>
      <c r="N161" s="553" t="s">
        <v>36</v>
      </c>
      <c r="O161" s="554"/>
      <c r="P161" s="554">
        <f>H161*O161</f>
        <v>0</v>
      </c>
      <c r="Q161" s="554">
        <v>0</v>
      </c>
      <c r="R161" s="554">
        <f>H161*Q161</f>
        <v>0</v>
      </c>
      <c r="S161" s="554">
        <v>0</v>
      </c>
      <c r="T161" s="555">
        <f>H161*S161</f>
        <v>0</v>
      </c>
      <c r="U161" s="556"/>
      <c r="AR161" s="32">
        <v>32</v>
      </c>
      <c r="AT161" s="32" t="s">
        <v>174</v>
      </c>
      <c r="AU161" s="32">
        <v>2</v>
      </c>
      <c r="AY161" s="32" t="s">
        <v>97</v>
      </c>
      <c r="BE161" s="32">
        <f>IF(N161="základná",J161,0)</f>
        <v>0</v>
      </c>
      <c r="BF161" s="32">
        <f>IF(N161="znížená",J161,0)</f>
        <v>0</v>
      </c>
      <c r="BG161" s="32">
        <f>IF(N161="zákl. prenesená",J161,0)</f>
        <v>0</v>
      </c>
      <c r="BH161" s="32">
        <f>IF(N161="zníž. prenesená",J161,0)</f>
        <v>0</v>
      </c>
      <c r="BI161" s="32">
        <f>IF(N161="nulová",J161,0)</f>
        <v>0</v>
      </c>
      <c r="BJ161" s="32">
        <v>1</v>
      </c>
    </row>
    <row r="162" s="32" customFormat="1">
      <c r="B162" s="545"/>
      <c r="C162" s="546" t="s">
        <v>732</v>
      </c>
      <c r="D162" s="546" t="s">
        <v>174</v>
      </c>
      <c r="E162" s="547" t="s">
        <v>733</v>
      </c>
      <c r="F162" s="547" t="s">
        <v>734</v>
      </c>
      <c r="G162" s="548" t="s">
        <v>208</v>
      </c>
      <c r="H162" s="549">
        <v>1</v>
      </c>
      <c r="I162" s="550"/>
      <c r="J162" s="551">
        <f>ROUND(H162*I162,2)</f>
        <v>0</v>
      </c>
      <c r="K162" s="519"/>
      <c r="L162" s="545"/>
      <c r="M162" s="552"/>
      <c r="N162" s="553" t="s">
        <v>36</v>
      </c>
      <c r="O162" s="554"/>
      <c r="P162" s="554">
        <f>H162*O162</f>
        <v>0</v>
      </c>
      <c r="Q162" s="554">
        <v>0</v>
      </c>
      <c r="R162" s="554">
        <f>H162*Q162</f>
        <v>0</v>
      </c>
      <c r="S162" s="554">
        <v>0</v>
      </c>
      <c r="T162" s="555">
        <f>H162*S162</f>
        <v>0</v>
      </c>
      <c r="U162" s="556"/>
      <c r="AR162" s="32">
        <v>32</v>
      </c>
      <c r="AT162" s="32" t="s">
        <v>174</v>
      </c>
      <c r="AU162" s="32">
        <v>2</v>
      </c>
      <c r="AY162" s="32" t="s">
        <v>97</v>
      </c>
      <c r="BE162" s="32">
        <f>IF(N162="základná",J162,0)</f>
        <v>0</v>
      </c>
      <c r="BF162" s="32">
        <f>IF(N162="znížená",J162,0)</f>
        <v>0</v>
      </c>
      <c r="BG162" s="32">
        <f>IF(N162="zákl. prenesená",J162,0)</f>
        <v>0</v>
      </c>
      <c r="BH162" s="32">
        <f>IF(N162="zníž. prenesená",J162,0)</f>
        <v>0</v>
      </c>
      <c r="BI162" s="32">
        <f>IF(N162="nulová",J162,0)</f>
        <v>0</v>
      </c>
      <c r="BJ162" s="32">
        <v>1</v>
      </c>
    </row>
    <row r="163" s="32" customFormat="1">
      <c r="B163" s="545"/>
      <c r="C163" s="546" t="s">
        <v>735</v>
      </c>
      <c r="D163" s="546" t="s">
        <v>174</v>
      </c>
      <c r="E163" s="547" t="s">
        <v>736</v>
      </c>
      <c r="F163" s="547" t="s">
        <v>737</v>
      </c>
      <c r="G163" s="548" t="s">
        <v>208</v>
      </c>
      <c r="H163" s="549">
        <v>1</v>
      </c>
      <c r="I163" s="550"/>
      <c r="J163" s="551">
        <f>ROUND(H163*I163,2)</f>
        <v>0</v>
      </c>
      <c r="K163" s="519"/>
      <c r="L163" s="545"/>
      <c r="M163" s="552"/>
      <c r="N163" s="553" t="s">
        <v>36</v>
      </c>
      <c r="O163" s="554"/>
      <c r="P163" s="554">
        <f>H163*O163</f>
        <v>0</v>
      </c>
      <c r="Q163" s="554">
        <v>0</v>
      </c>
      <c r="R163" s="554">
        <f>H163*Q163</f>
        <v>0</v>
      </c>
      <c r="S163" s="554">
        <v>0</v>
      </c>
      <c r="T163" s="555">
        <f>H163*S163</f>
        <v>0</v>
      </c>
      <c r="U163" s="556"/>
      <c r="AR163" s="32">
        <v>32</v>
      </c>
      <c r="AT163" s="32" t="s">
        <v>174</v>
      </c>
      <c r="AU163" s="32">
        <v>2</v>
      </c>
      <c r="AY163" s="32" t="s">
        <v>97</v>
      </c>
      <c r="BE163" s="32">
        <f>IF(N163="základná",J163,0)</f>
        <v>0</v>
      </c>
      <c r="BF163" s="32">
        <f>IF(N163="znížená",J163,0)</f>
        <v>0</v>
      </c>
      <c r="BG163" s="32">
        <f>IF(N163="zákl. prenesená",J163,0)</f>
        <v>0</v>
      </c>
      <c r="BH163" s="32">
        <f>IF(N163="zníž. prenesená",J163,0)</f>
        <v>0</v>
      </c>
      <c r="BI163" s="32">
        <f>IF(N163="nulová",J163,0)</f>
        <v>0</v>
      </c>
      <c r="BJ163" s="32">
        <v>1</v>
      </c>
    </row>
    <row r="164" s="32" customFormat="1">
      <c r="B164" s="545"/>
      <c r="C164" s="546" t="s">
        <v>738</v>
      </c>
      <c r="D164" s="546" t="s">
        <v>174</v>
      </c>
      <c r="E164" s="547" t="s">
        <v>739</v>
      </c>
      <c r="F164" s="547" t="s">
        <v>740</v>
      </c>
      <c r="G164" s="548" t="s">
        <v>208</v>
      </c>
      <c r="H164" s="549">
        <v>1</v>
      </c>
      <c r="I164" s="550"/>
      <c r="J164" s="551">
        <f>ROUND(H164*I164,2)</f>
        <v>0</v>
      </c>
      <c r="K164" s="519"/>
      <c r="L164" s="545"/>
      <c r="M164" s="552"/>
      <c r="N164" s="553" t="s">
        <v>36</v>
      </c>
      <c r="O164" s="554"/>
      <c r="P164" s="554">
        <f>H164*O164</f>
        <v>0</v>
      </c>
      <c r="Q164" s="554">
        <v>0</v>
      </c>
      <c r="R164" s="554">
        <f>H164*Q164</f>
        <v>0</v>
      </c>
      <c r="S164" s="554">
        <v>0</v>
      </c>
      <c r="T164" s="555">
        <f>H164*S164</f>
        <v>0</v>
      </c>
      <c r="U164" s="556"/>
      <c r="AR164" s="32">
        <v>32</v>
      </c>
      <c r="AT164" s="32" t="s">
        <v>174</v>
      </c>
      <c r="AU164" s="32">
        <v>2</v>
      </c>
      <c r="AY164" s="32" t="s">
        <v>97</v>
      </c>
      <c r="BE164" s="32">
        <f>IF(N164="základná",J164,0)</f>
        <v>0</v>
      </c>
      <c r="BF164" s="32">
        <f>IF(N164="znížená",J164,0)</f>
        <v>0</v>
      </c>
      <c r="BG164" s="32">
        <f>IF(N164="zákl. prenesená",J164,0)</f>
        <v>0</v>
      </c>
      <c r="BH164" s="32">
        <f>IF(N164="zníž. prenesená",J164,0)</f>
        <v>0</v>
      </c>
      <c r="BI164" s="32">
        <f>IF(N164="nulová",J164,0)</f>
        <v>0</v>
      </c>
      <c r="BJ164" s="32">
        <v>1</v>
      </c>
    </row>
    <row r="165" s="30" customFormat="1">
      <c r="B165" s="517"/>
      <c r="C165" s="518" t="s">
        <v>741</v>
      </c>
      <c r="D165" s="518" t="s">
        <v>100</v>
      </c>
      <c r="E165" s="519" t="s">
        <v>742</v>
      </c>
      <c r="F165" s="519" t="s">
        <v>743</v>
      </c>
      <c r="G165" s="520" t="s">
        <v>208</v>
      </c>
      <c r="H165" s="521">
        <v>1</v>
      </c>
      <c r="I165" s="522"/>
      <c r="J165" s="523">
        <f>ROUND(H165*I165,2)</f>
        <v>0</v>
      </c>
      <c r="K165" s="519"/>
      <c r="L165" s="517"/>
      <c r="M165" s="524"/>
      <c r="N165" s="525" t="s">
        <v>36</v>
      </c>
      <c r="O165" s="526"/>
      <c r="P165" s="526">
        <f>H165*O165</f>
        <v>0</v>
      </c>
      <c r="Q165" s="526">
        <v>0</v>
      </c>
      <c r="R165" s="526">
        <f>H165*Q165</f>
        <v>0</v>
      </c>
      <c r="S165" s="526">
        <v>0</v>
      </c>
      <c r="T165" s="527">
        <f>H165*S165</f>
        <v>0</v>
      </c>
      <c r="U165" s="528"/>
      <c r="AR165" s="30">
        <v>64</v>
      </c>
      <c r="AT165" s="30" t="s">
        <v>100</v>
      </c>
      <c r="AU165" s="30">
        <v>2</v>
      </c>
      <c r="AY165" s="30" t="s">
        <v>97</v>
      </c>
      <c r="BE165" s="30">
        <f>IF(N165="základná",J165,0)</f>
        <v>0</v>
      </c>
      <c r="BF165" s="30">
        <f>IF(N165="znížená",J165,0)</f>
        <v>0</v>
      </c>
      <c r="BG165" s="30">
        <f>IF(N165="zákl. prenesená",J165,0)</f>
        <v>0</v>
      </c>
      <c r="BH165" s="30">
        <f>IF(N165="zníž. prenesená",J165,0)</f>
        <v>0</v>
      </c>
      <c r="BI165" s="30">
        <f>IF(N165="nulová",J165,0)</f>
        <v>0</v>
      </c>
      <c r="BJ165" s="30">
        <v>1</v>
      </c>
    </row>
    <row r="166" s="28" customFormat="1" ht="26.1" customHeight="1">
      <c r="B166" s="496"/>
      <c r="C166" s="497"/>
      <c r="D166" s="498" t="s">
        <v>62</v>
      </c>
      <c r="E166" s="499" t="s">
        <v>354</v>
      </c>
      <c r="F166" s="28" t="s">
        <v>355</v>
      </c>
      <c r="G166" s="500"/>
      <c r="H166" s="501"/>
      <c r="I166" s="502"/>
      <c r="J166" s="502">
        <f>J167</f>
        <v>0</v>
      </c>
      <c r="L166" s="496"/>
      <c r="M166" s="503"/>
      <c r="N166" s="504"/>
      <c r="O166" s="505"/>
      <c r="P166" s="505">
        <f>P167</f>
        <v>0</v>
      </c>
      <c r="Q166" s="505"/>
      <c r="R166" s="505">
        <f>R167</f>
        <v>0</v>
      </c>
      <c r="S166" s="505"/>
      <c r="T166" s="506">
        <f>T167</f>
        <v>0</v>
      </c>
      <c r="U166" s="507"/>
      <c r="AR166" s="28">
        <v>2</v>
      </c>
      <c r="AT166" s="28" t="s">
        <v>62</v>
      </c>
      <c r="AU166" s="28">
        <v>0</v>
      </c>
      <c r="AY166" s="28" t="s">
        <v>97</v>
      </c>
      <c r="BJ166" s="28">
        <v>0</v>
      </c>
    </row>
    <row r="167" s="29" customFormat="1" ht="23.1" customHeight="1">
      <c r="B167" s="508"/>
      <c r="C167" s="509"/>
      <c r="D167" s="498" t="s">
        <v>62</v>
      </c>
      <c r="E167" s="510" t="s">
        <v>744</v>
      </c>
      <c r="F167" s="511" t="s">
        <v>745</v>
      </c>
      <c r="G167" s="512"/>
      <c r="H167" s="513"/>
      <c r="I167" s="514"/>
      <c r="J167" s="514">
        <f>SUM(J168:J172)</f>
        <v>0</v>
      </c>
      <c r="K167" s="511"/>
      <c r="L167" s="508"/>
      <c r="M167" s="515"/>
      <c r="N167" s="504"/>
      <c r="O167" s="505"/>
      <c r="P167" s="505">
        <f>SUM(P168:P172)</f>
        <v>0</v>
      </c>
      <c r="Q167" s="505"/>
      <c r="R167" s="505">
        <f>SUM(R168:R172)</f>
        <v>0</v>
      </c>
      <c r="S167" s="505"/>
      <c r="T167" s="506">
        <f>SUM(T168:T172)</f>
        <v>0</v>
      </c>
      <c r="U167" s="516"/>
      <c r="AR167" s="29">
        <v>2</v>
      </c>
      <c r="AT167" s="29" t="s">
        <v>62</v>
      </c>
      <c r="AU167" s="29">
        <v>1</v>
      </c>
      <c r="AY167" s="29" t="s">
        <v>97</v>
      </c>
      <c r="BJ167" s="29">
        <v>0</v>
      </c>
    </row>
    <row r="168" s="30" customFormat="1">
      <c r="B168" s="517"/>
      <c r="C168" s="518" t="s">
        <v>746</v>
      </c>
      <c r="D168" s="518" t="s">
        <v>100</v>
      </c>
      <c r="E168" s="519" t="s">
        <v>747</v>
      </c>
      <c r="F168" s="519" t="s">
        <v>748</v>
      </c>
      <c r="G168" s="520" t="s">
        <v>185</v>
      </c>
      <c r="H168" s="521">
        <v>500</v>
      </c>
      <c r="I168" s="522"/>
      <c r="J168" s="523">
        <f>ROUND(H168*I168,2)</f>
        <v>0</v>
      </c>
      <c r="K168" s="519"/>
      <c r="L168" s="517"/>
      <c r="M168" s="524"/>
      <c r="N168" s="525" t="s">
        <v>36</v>
      </c>
      <c r="O168" s="526"/>
      <c r="P168" s="526">
        <f>H168*O168</f>
        <v>0</v>
      </c>
      <c r="Q168" s="526">
        <v>0</v>
      </c>
      <c r="R168" s="526">
        <f>H168*Q168</f>
        <v>0</v>
      </c>
      <c r="S168" s="526">
        <v>0</v>
      </c>
      <c r="T168" s="527">
        <f>H168*S168</f>
        <v>0</v>
      </c>
      <c r="U168" s="528"/>
      <c r="AR168" s="30">
        <v>16</v>
      </c>
      <c r="AT168" s="30" t="s">
        <v>100</v>
      </c>
      <c r="AU168" s="30">
        <v>2</v>
      </c>
      <c r="AY168" s="30" t="s">
        <v>97</v>
      </c>
      <c r="BE168" s="30">
        <f>IF(N168="základná",J168,0)</f>
        <v>0</v>
      </c>
      <c r="BF168" s="30">
        <f>IF(N168="znížená",J168,0)</f>
        <v>0</v>
      </c>
      <c r="BG168" s="30">
        <f>IF(N168="zákl. prenesená",J168,0)</f>
        <v>0</v>
      </c>
      <c r="BH168" s="30">
        <f>IF(N168="zníž. prenesená",J168,0)</f>
        <v>0</v>
      </c>
      <c r="BI168" s="30">
        <f>IF(N168="nulová",J168,0)</f>
        <v>0</v>
      </c>
      <c r="BJ168" s="30">
        <v>1</v>
      </c>
    </row>
    <row r="169" s="30" customFormat="1">
      <c r="B169" s="517"/>
      <c r="C169" s="518" t="s">
        <v>749</v>
      </c>
      <c r="D169" s="518" t="s">
        <v>100</v>
      </c>
      <c r="E169" s="519" t="s">
        <v>750</v>
      </c>
      <c r="F169" s="519" t="s">
        <v>751</v>
      </c>
      <c r="G169" s="520" t="s">
        <v>287</v>
      </c>
      <c r="H169" s="521">
        <v>1</v>
      </c>
      <c r="I169" s="522"/>
      <c r="J169" s="523">
        <f>ROUND(H169*I169,2)</f>
        <v>0</v>
      </c>
      <c r="K169" s="519"/>
      <c r="L169" s="517"/>
      <c r="M169" s="524"/>
      <c r="N169" s="525" t="s">
        <v>36</v>
      </c>
      <c r="O169" s="526"/>
      <c r="P169" s="526">
        <f>H169*O169</f>
        <v>0</v>
      </c>
      <c r="Q169" s="526">
        <v>0</v>
      </c>
      <c r="R169" s="526">
        <f>H169*Q169</f>
        <v>0</v>
      </c>
      <c r="S169" s="526">
        <v>0</v>
      </c>
      <c r="T169" s="527">
        <f>H169*S169</f>
        <v>0</v>
      </c>
      <c r="U169" s="528"/>
      <c r="AR169" s="30">
        <v>16</v>
      </c>
      <c r="AT169" s="30" t="s">
        <v>100</v>
      </c>
      <c r="AU169" s="30">
        <v>2</v>
      </c>
      <c r="AY169" s="30" t="s">
        <v>97</v>
      </c>
      <c r="BE169" s="30">
        <f>IF(N169="základná",J169,0)</f>
        <v>0</v>
      </c>
      <c r="BF169" s="30">
        <f>IF(N169="znížená",J169,0)</f>
        <v>0</v>
      </c>
      <c r="BG169" s="30">
        <f>IF(N169="zákl. prenesená",J169,0)</f>
        <v>0</v>
      </c>
      <c r="BH169" s="30">
        <f>IF(N169="zníž. prenesená",J169,0)</f>
        <v>0</v>
      </c>
      <c r="BI169" s="30">
        <f>IF(N169="nulová",J169,0)</f>
        <v>0</v>
      </c>
      <c r="BJ169" s="30">
        <v>1</v>
      </c>
    </row>
    <row r="170" s="32" customFormat="1">
      <c r="B170" s="545"/>
      <c r="C170" s="546" t="s">
        <v>752</v>
      </c>
      <c r="D170" s="546" t="s">
        <v>174</v>
      </c>
      <c r="E170" s="547" t="s">
        <v>753</v>
      </c>
      <c r="F170" s="547" t="s">
        <v>754</v>
      </c>
      <c r="G170" s="548" t="s">
        <v>423</v>
      </c>
      <c r="H170" s="549">
        <v>1</v>
      </c>
      <c r="I170" s="550"/>
      <c r="J170" s="551">
        <f>ROUND(H170*I170,2)</f>
        <v>0</v>
      </c>
      <c r="K170" s="519"/>
      <c r="L170" s="545"/>
      <c r="M170" s="552"/>
      <c r="N170" s="553" t="s">
        <v>36</v>
      </c>
      <c r="O170" s="554"/>
      <c r="P170" s="554">
        <f>H170*O170</f>
        <v>0</v>
      </c>
      <c r="Q170" s="554">
        <v>0</v>
      </c>
      <c r="R170" s="554">
        <f>H170*Q170</f>
        <v>0</v>
      </c>
      <c r="S170" s="554">
        <v>0</v>
      </c>
      <c r="T170" s="555">
        <f>H170*S170</f>
        <v>0</v>
      </c>
      <c r="U170" s="556"/>
      <c r="AR170" s="32">
        <v>32</v>
      </c>
      <c r="AT170" s="32" t="s">
        <v>174</v>
      </c>
      <c r="AU170" s="32">
        <v>2</v>
      </c>
      <c r="AY170" s="32" t="s">
        <v>97</v>
      </c>
      <c r="BE170" s="32">
        <f>IF(N170="základná",J170,0)</f>
        <v>0</v>
      </c>
      <c r="BF170" s="32">
        <f>IF(N170="znížená",J170,0)</f>
        <v>0</v>
      </c>
      <c r="BG170" s="32">
        <f>IF(N170="zákl. prenesená",J170,0)</f>
        <v>0</v>
      </c>
      <c r="BH170" s="32">
        <f>IF(N170="zníž. prenesená",J170,0)</f>
        <v>0</v>
      </c>
      <c r="BI170" s="32">
        <f>IF(N170="nulová",J170,0)</f>
        <v>0</v>
      </c>
      <c r="BJ170" s="32">
        <v>1</v>
      </c>
    </row>
    <row r="171" s="30" customFormat="1">
      <c r="B171" s="517"/>
      <c r="C171" s="518" t="s">
        <v>755</v>
      </c>
      <c r="D171" s="518" t="s">
        <v>100</v>
      </c>
      <c r="E171" s="519" t="s">
        <v>756</v>
      </c>
      <c r="F171" s="519" t="s">
        <v>757</v>
      </c>
      <c r="G171" s="520" t="s">
        <v>208</v>
      </c>
      <c r="H171" s="521">
        <v>10</v>
      </c>
      <c r="I171" s="522"/>
      <c r="J171" s="523">
        <f>ROUND(H171*I171,2)</f>
        <v>0</v>
      </c>
      <c r="K171" s="519"/>
      <c r="L171" s="517"/>
      <c r="M171" s="524"/>
      <c r="N171" s="525" t="s">
        <v>36</v>
      </c>
      <c r="O171" s="526"/>
      <c r="P171" s="526">
        <f>H171*O171</f>
        <v>0</v>
      </c>
      <c r="Q171" s="526">
        <v>0</v>
      </c>
      <c r="R171" s="526">
        <f>H171*Q171</f>
        <v>0</v>
      </c>
      <c r="S171" s="526">
        <v>0</v>
      </c>
      <c r="T171" s="527">
        <f>H171*S171</f>
        <v>0</v>
      </c>
      <c r="U171" s="528"/>
      <c r="AR171" s="30">
        <v>4</v>
      </c>
      <c r="AT171" s="30" t="s">
        <v>100</v>
      </c>
      <c r="AU171" s="30">
        <v>2</v>
      </c>
      <c r="AY171" s="30" t="s">
        <v>97</v>
      </c>
      <c r="BE171" s="30">
        <f>IF(N171="základná",J171,0)</f>
        <v>0</v>
      </c>
      <c r="BF171" s="30">
        <f>IF(N171="znížená",J171,0)</f>
        <v>0</v>
      </c>
      <c r="BG171" s="30">
        <f>IF(N171="zákl. prenesená",J171,0)</f>
        <v>0</v>
      </c>
      <c r="BH171" s="30">
        <f>IF(N171="zníž. prenesená",J171,0)</f>
        <v>0</v>
      </c>
      <c r="BI171" s="30">
        <f>IF(N171="nulová",J171,0)</f>
        <v>0</v>
      </c>
      <c r="BJ171" s="30">
        <v>1</v>
      </c>
    </row>
    <row r="172" s="30" customFormat="1">
      <c r="B172" s="517"/>
      <c r="C172" s="518" t="s">
        <v>758</v>
      </c>
      <c r="D172" s="518" t="s">
        <v>100</v>
      </c>
      <c r="E172" s="519" t="s">
        <v>759</v>
      </c>
      <c r="F172" s="519" t="s">
        <v>760</v>
      </c>
      <c r="G172" s="520" t="s">
        <v>208</v>
      </c>
      <c r="H172" s="521">
        <v>10</v>
      </c>
      <c r="I172" s="522"/>
      <c r="J172" s="523">
        <f>ROUND(H172*I172,2)</f>
        <v>0</v>
      </c>
      <c r="K172" s="519"/>
      <c r="L172" s="517"/>
      <c r="M172" s="524"/>
      <c r="N172" s="525" t="s">
        <v>36</v>
      </c>
      <c r="O172" s="526"/>
      <c r="P172" s="526">
        <f>H172*O172</f>
        <v>0</v>
      </c>
      <c r="Q172" s="526">
        <v>0</v>
      </c>
      <c r="R172" s="526">
        <f>H172*Q172</f>
        <v>0</v>
      </c>
      <c r="S172" s="526">
        <v>0</v>
      </c>
      <c r="T172" s="527">
        <f>H172*S172</f>
        <v>0</v>
      </c>
      <c r="U172" s="528"/>
      <c r="AR172" s="30">
        <v>4</v>
      </c>
      <c r="AT172" s="30" t="s">
        <v>100</v>
      </c>
      <c r="AU172" s="30">
        <v>2</v>
      </c>
      <c r="AY172" s="30" t="s">
        <v>97</v>
      </c>
      <c r="BE172" s="30">
        <f>IF(N172="základná",J172,0)</f>
        <v>0</v>
      </c>
      <c r="BF172" s="30">
        <f>IF(N172="znížená",J172,0)</f>
        <v>0</v>
      </c>
      <c r="BG172" s="30">
        <f>IF(N172="zákl. prenesená",J172,0)</f>
        <v>0</v>
      </c>
      <c r="BH172" s="30">
        <f>IF(N172="zníž. prenesená",J172,0)</f>
        <v>0</v>
      </c>
      <c r="BI172" s="30">
        <f>IF(N172="nulová",J172,0)</f>
        <v>0</v>
      </c>
      <c r="BJ172" s="30">
        <v>1</v>
      </c>
    </row>
    <row r="173" s="28" customFormat="1" ht="26.1" customHeight="1">
      <c r="B173" s="496"/>
      <c r="C173" s="497"/>
      <c r="D173" s="498" t="s">
        <v>62</v>
      </c>
      <c r="E173" s="499" t="s">
        <v>418</v>
      </c>
      <c r="F173" s="28" t="s">
        <v>419</v>
      </c>
      <c r="G173" s="500"/>
      <c r="H173" s="501"/>
      <c r="I173" s="502"/>
      <c r="J173" s="502">
        <f>SUM(J174:J176)</f>
        <v>0</v>
      </c>
      <c r="L173" s="496"/>
      <c r="M173" s="503"/>
      <c r="N173" s="504"/>
      <c r="O173" s="505"/>
      <c r="P173" s="505">
        <f>SUM(P174:P176)</f>
        <v>0</v>
      </c>
      <c r="Q173" s="505"/>
      <c r="R173" s="505">
        <f>SUM(R174:R176)</f>
        <v>0</v>
      </c>
      <c r="S173" s="505"/>
      <c r="T173" s="506">
        <f>SUM(T174:T176)</f>
        <v>0</v>
      </c>
      <c r="U173" s="507"/>
      <c r="AR173" s="28">
        <v>5</v>
      </c>
      <c r="AT173" s="28" t="s">
        <v>62</v>
      </c>
      <c r="AU173" s="28">
        <v>0</v>
      </c>
      <c r="AY173" s="28" t="s">
        <v>97</v>
      </c>
      <c r="BJ173" s="28">
        <v>0</v>
      </c>
    </row>
    <row r="174" s="30" customFormat="1" ht="24">
      <c r="B174" s="517"/>
      <c r="C174" s="518" t="s">
        <v>761</v>
      </c>
      <c r="D174" s="518" t="s">
        <v>100</v>
      </c>
      <c r="E174" s="519" t="s">
        <v>421</v>
      </c>
      <c r="F174" s="519" t="s">
        <v>422</v>
      </c>
      <c r="G174" s="520" t="s">
        <v>423</v>
      </c>
      <c r="H174" s="521">
        <v>1</v>
      </c>
      <c r="I174" s="522"/>
      <c r="J174" s="523">
        <f>ROUND(H174*I174,2)</f>
        <v>0</v>
      </c>
      <c r="K174" s="519"/>
      <c r="L174" s="517"/>
      <c r="M174" s="524"/>
      <c r="N174" s="525" t="s">
        <v>36</v>
      </c>
      <c r="O174" s="526"/>
      <c r="P174" s="526">
        <f>H174*O174</f>
        <v>0</v>
      </c>
      <c r="Q174" s="526">
        <v>0</v>
      </c>
      <c r="R174" s="526">
        <f>H174*Q174</f>
        <v>0</v>
      </c>
      <c r="S174" s="526">
        <v>0</v>
      </c>
      <c r="T174" s="527">
        <f>H174*S174</f>
        <v>0</v>
      </c>
      <c r="U174" s="528"/>
      <c r="AR174" s="30">
        <v>1024</v>
      </c>
      <c r="AT174" s="30" t="s">
        <v>100</v>
      </c>
      <c r="AU174" s="30">
        <v>1</v>
      </c>
      <c r="AY174" s="30" t="s">
        <v>97</v>
      </c>
      <c r="BE174" s="30">
        <f>IF(N174="základná",J174,0)</f>
        <v>0</v>
      </c>
      <c r="BF174" s="30">
        <f>IF(N174="znížená",J174,0)</f>
        <v>0</v>
      </c>
      <c r="BG174" s="30">
        <f>IF(N174="zákl. prenesená",J174,0)</f>
        <v>0</v>
      </c>
      <c r="BH174" s="30">
        <f>IF(N174="zníž. prenesená",J174,0)</f>
        <v>0</v>
      </c>
      <c r="BI174" s="30">
        <f>IF(N174="nulová",J174,0)</f>
        <v>0</v>
      </c>
      <c r="BJ174" s="30">
        <v>1</v>
      </c>
    </row>
    <row r="175" s="30" customFormat="1">
      <c r="B175" s="517"/>
      <c r="C175" s="518" t="s">
        <v>762</v>
      </c>
      <c r="D175" s="518" t="s">
        <v>100</v>
      </c>
      <c r="E175" s="519" t="s">
        <v>425</v>
      </c>
      <c r="F175" s="519" t="s">
        <v>426</v>
      </c>
      <c r="G175" s="520" t="s">
        <v>423</v>
      </c>
      <c r="H175" s="521">
        <v>1</v>
      </c>
      <c r="I175" s="522"/>
      <c r="J175" s="523">
        <f>ROUND(H175*I175,2)</f>
        <v>0</v>
      </c>
      <c r="K175" s="519"/>
      <c r="L175" s="517"/>
      <c r="M175" s="524"/>
      <c r="N175" s="525" t="s">
        <v>36</v>
      </c>
      <c r="O175" s="526"/>
      <c r="P175" s="526">
        <f>H175*O175</f>
        <v>0</v>
      </c>
      <c r="Q175" s="526">
        <v>0</v>
      </c>
      <c r="R175" s="526">
        <f>H175*Q175</f>
        <v>0</v>
      </c>
      <c r="S175" s="526">
        <v>0</v>
      </c>
      <c r="T175" s="527">
        <f>H175*S175</f>
        <v>0</v>
      </c>
      <c r="U175" s="528"/>
      <c r="AR175" s="30">
        <v>1024</v>
      </c>
      <c r="AT175" s="30" t="s">
        <v>100</v>
      </c>
      <c r="AU175" s="30">
        <v>1</v>
      </c>
      <c r="AY175" s="30" t="s">
        <v>97</v>
      </c>
      <c r="BE175" s="30">
        <f>IF(N175="základná",J175,0)</f>
        <v>0</v>
      </c>
      <c r="BF175" s="30">
        <f>IF(N175="znížená",J175,0)</f>
        <v>0</v>
      </c>
      <c r="BG175" s="30">
        <f>IF(N175="zákl. prenesená",J175,0)</f>
        <v>0</v>
      </c>
      <c r="BH175" s="30">
        <f>IF(N175="zníž. prenesená",J175,0)</f>
        <v>0</v>
      </c>
      <c r="BI175" s="30">
        <f>IF(N175="nulová",J175,0)</f>
        <v>0</v>
      </c>
      <c r="BJ175" s="30">
        <v>1</v>
      </c>
    </row>
    <row r="176" s="30" customFormat="1" ht="24">
      <c r="B176" s="517"/>
      <c r="C176" s="518" t="s">
        <v>763</v>
      </c>
      <c r="D176" s="518" t="s">
        <v>100</v>
      </c>
      <c r="E176" s="519" t="s">
        <v>428</v>
      </c>
      <c r="F176" s="519" t="s">
        <v>429</v>
      </c>
      <c r="G176" s="520" t="s">
        <v>423</v>
      </c>
      <c r="H176" s="521">
        <v>1</v>
      </c>
      <c r="I176" s="522"/>
      <c r="J176" s="523">
        <f>ROUND(H176*I176,2)</f>
        <v>0</v>
      </c>
      <c r="K176" s="519"/>
      <c r="L176" s="517"/>
      <c r="M176" s="524"/>
      <c r="N176" s="525" t="s">
        <v>36</v>
      </c>
      <c r="O176" s="526"/>
      <c r="P176" s="526">
        <f>H176*O176</f>
        <v>0</v>
      </c>
      <c r="Q176" s="526">
        <v>0</v>
      </c>
      <c r="R176" s="526">
        <f>H176*Q176</f>
        <v>0</v>
      </c>
      <c r="S176" s="526">
        <v>0</v>
      </c>
      <c r="T176" s="527">
        <f>H176*S176</f>
        <v>0</v>
      </c>
      <c r="U176" s="528"/>
      <c r="AR176" s="30">
        <v>1024</v>
      </c>
      <c r="AT176" s="30" t="s">
        <v>100</v>
      </c>
      <c r="AU176" s="30">
        <v>1</v>
      </c>
      <c r="AY176" s="30" t="s">
        <v>97</v>
      </c>
      <c r="BE176" s="30">
        <f>IF(N176="základná",J176,0)</f>
        <v>0</v>
      </c>
      <c r="BF176" s="30">
        <f>IF(N176="znížená",J176,0)</f>
        <v>0</v>
      </c>
      <c r="BG176" s="30">
        <f>IF(N176="zákl. prenesená",J176,0)</f>
        <v>0</v>
      </c>
      <c r="BH176" s="30">
        <f>IF(N176="zníž. prenesená",J176,0)</f>
        <v>0</v>
      </c>
      <c r="BI176" s="30">
        <f>IF(N176="nulová",J176,0)</f>
        <v>0</v>
      </c>
      <c r="BJ176" s="30">
        <v>1</v>
      </c>
    </row>
    <row r="177" s="31" customFormat="1" ht="14.45" customHeight="1">
      <c r="B177" s="529"/>
      <c r="C177" s="530"/>
      <c r="D177" s="530"/>
      <c r="E177" s="532"/>
      <c r="F177" s="566"/>
      <c r="G177" s="543"/>
      <c r="H177" s="567"/>
      <c r="I177" s="536"/>
      <c r="J177" s="536"/>
      <c r="K177" s="537"/>
      <c r="L177" s="529"/>
      <c r="M177" s="538"/>
      <c r="N177" s="537"/>
      <c r="O177" s="539"/>
      <c r="P177" s="539"/>
      <c r="Q177" s="539"/>
      <c r="R177" s="539"/>
      <c r="S177" s="539"/>
      <c r="T177" s="568"/>
      <c r="U177" s="541"/>
    </row>
    <row r="178" s="25" customFormat="1">
      <c r="B178" s="474"/>
      <c r="C178" s="475"/>
      <c r="D178" s="475"/>
      <c r="E178" s="475"/>
      <c r="F178" s="475"/>
      <c r="G178" s="475"/>
      <c r="H178" s="475"/>
      <c r="I178" s="475"/>
      <c r="J178" s="475"/>
      <c r="K178" s="475"/>
      <c r="L178" s="437"/>
      <c r="M178" s="569"/>
      <c r="N178" s="569"/>
      <c r="O178" s="569"/>
      <c r="P178" s="569"/>
      <c r="Q178" s="569"/>
      <c r="R178" s="569"/>
      <c r="S178" s="569"/>
      <c r="T178" s="569"/>
    </row>
  </sheetData>
  <autoFilter ref="C87:K88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pageMargins left="0.39375" right="0.39375" top="0.39375" bottom="0.39375" header="0" footer="0"/>
  <pageSetup r:id="rId1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  <drawing r:id="rId2"/>
</worksheet>
</file>

<file path=docProps/app.xml><?xml version="1.0" encoding="utf-8"?>
<Properties xmlns="http://schemas.openxmlformats.org/officeDocument/2006/extended-properties">
  <AppVersion>25.2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Printed>2020-06-02T10:46:26Z</cp:lastPrinted>
  <dcterms:created xsi:type="dcterms:W3CDTF">2012-09-17T09:18:14Z</dcterms:created>
  <dcterms:modified xsi:type="dcterms:W3CDTF">2026-03-10T07:33:02Z</dcterms:modified>
</cp:coreProperties>
</file>